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autoCompressPictures="0"/>
  <mc:AlternateContent xmlns:mc="http://schemas.openxmlformats.org/markup-compatibility/2006">
    <mc:Choice Requires="x15">
      <x15ac:absPath xmlns:x15ac="http://schemas.microsoft.com/office/spreadsheetml/2010/11/ac" url="H:\Mark0917\"/>
    </mc:Choice>
  </mc:AlternateContent>
  <bookViews>
    <workbookView xWindow="0" yWindow="0" windowWidth="28800" windowHeight="12435" tabRatio="688"/>
  </bookViews>
  <sheets>
    <sheet name="Arweiniad" sheetId="1" r:id="rId1"/>
    <sheet name="Trosolwg" sheetId="2" r:id="rId2"/>
    <sheet name="Cymraeg" sheetId="3" r:id="rId3"/>
    <sheet name="Saesneg" sheetId="4" r:id="rId4"/>
    <sheet name="Mathemateg" sheetId="5" r:id="rId5"/>
    <sheet name="Gwyddoniaeth" sheetId="6" r:id="rId6"/>
    <sheet name="Hanes" sheetId="7" r:id="rId7"/>
    <sheet name="Daearyddiaeth" sheetId="8" r:id="rId8"/>
    <sheet name="Addysg Grefyddol" sheetId="9" r:id="rId9"/>
    <sheet name="Dylunio Technoleg" sheetId="10" r:id="rId10"/>
    <sheet name="Celf" sheetId="11" r:id="rId11"/>
    <sheet name="Cerddoriaeth" sheetId="12" r:id="rId12"/>
    <sheet name="Drama" sheetId="13" r:id="rId13"/>
    <sheet name="Ieithoedd Modern" sheetId="14" r:id="rId14"/>
    <sheet name="Addysg Gorfforol" sheetId="18" r:id="rId15"/>
    <sheet name="TGCh" sheetId="19" r:id="rId16"/>
    <sheet name="Bagloriaeth Cymru" sheetId="21" r:id="rId17"/>
    <sheet name="Pwnc Arall 1" sheetId="22" r:id="rId18"/>
    <sheet name="Pwnc Arall 2" sheetId="23" r:id="rId19"/>
    <sheet name="Pwnc Arall 3" sheetId="24" r:id="rId20"/>
    <sheet name="DCFC" sheetId="16" state="hidden" r:id="rId21"/>
    <sheet name="DCFE" sheetId="15" state="hidden" r:id="rId22"/>
    <sheet name="Refs" sheetId="17" r:id="rId23"/>
  </sheets>
  <definedNames>
    <definedName name="_xlnm.Print_Area" localSheetId="1">Trosolwg!$B$2:$AA$16</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L6" i="2" l="1"/>
  <c r="M6" i="2"/>
  <c r="N6" i="2"/>
  <c r="O6" i="2"/>
  <c r="P6" i="2"/>
  <c r="Q6" i="2"/>
  <c r="R6" i="2"/>
  <c r="S6" i="2"/>
  <c r="T6" i="2"/>
  <c r="U6" i="2"/>
  <c r="L7" i="2"/>
  <c r="M7" i="2"/>
  <c r="N7" i="2"/>
  <c r="O7" i="2"/>
  <c r="P7" i="2"/>
  <c r="Q7" i="2"/>
  <c r="R7" i="2"/>
  <c r="S7" i="2"/>
  <c r="T7" i="2"/>
  <c r="U7" i="2"/>
  <c r="L8" i="2"/>
  <c r="M8" i="2"/>
  <c r="N8" i="2"/>
  <c r="O8" i="2"/>
  <c r="P8" i="2"/>
  <c r="Q8" i="2"/>
  <c r="R8" i="2"/>
  <c r="S8" i="2"/>
  <c r="T8" i="2"/>
  <c r="U8" i="2"/>
  <c r="L9" i="2"/>
  <c r="U208" i="12"/>
  <c r="M9" i="2"/>
  <c r="N9" i="2"/>
  <c r="O9" i="2"/>
  <c r="P9" i="2"/>
  <c r="Q9" i="2"/>
  <c r="R9" i="2"/>
  <c r="S9" i="2"/>
  <c r="T9" i="2"/>
  <c r="U9" i="2"/>
  <c r="L10" i="2"/>
  <c r="M10" i="2"/>
  <c r="N10" i="2"/>
  <c r="O10" i="2"/>
  <c r="P10" i="2"/>
  <c r="Q10" i="2"/>
  <c r="R10" i="2"/>
  <c r="S10" i="2"/>
  <c r="T10" i="2"/>
  <c r="U10" i="2"/>
  <c r="L11" i="2"/>
  <c r="M11" i="2"/>
  <c r="N11" i="2"/>
  <c r="O11" i="2"/>
  <c r="P11" i="2"/>
  <c r="Q11" i="2"/>
  <c r="R11" i="2"/>
  <c r="S11" i="2"/>
  <c r="T11" i="2"/>
  <c r="U11" i="2"/>
  <c r="L12" i="2"/>
  <c r="M12" i="2"/>
  <c r="N12" i="2"/>
  <c r="O12" i="2"/>
  <c r="P12" i="2"/>
  <c r="Q12" i="2"/>
  <c r="R12" i="2"/>
  <c r="S12" i="2"/>
  <c r="T12" i="2"/>
  <c r="U12" i="2"/>
  <c r="L13" i="2"/>
  <c r="M13" i="2"/>
  <c r="N13" i="2"/>
  <c r="O13" i="2"/>
  <c r="P13" i="2"/>
  <c r="Q13" i="2"/>
  <c r="R13" i="2"/>
  <c r="S13" i="2"/>
  <c r="T13" i="2"/>
  <c r="U13" i="2"/>
  <c r="L14" i="2"/>
  <c r="M14" i="2"/>
  <c r="N14" i="2"/>
  <c r="O14" i="2"/>
  <c r="P14" i="2"/>
  <c r="Q14" i="2"/>
  <c r="R14" i="2"/>
  <c r="S14" i="2"/>
  <c r="T14" i="2"/>
  <c r="U14" i="2"/>
  <c r="L15" i="2"/>
  <c r="M15" i="2"/>
  <c r="N15" i="2"/>
  <c r="O15" i="2"/>
  <c r="P15" i="2"/>
  <c r="Q15" i="2"/>
  <c r="R15" i="2"/>
  <c r="S15" i="2"/>
  <c r="T15" i="2"/>
  <c r="U15" i="2"/>
  <c r="L16" i="2"/>
  <c r="M16" i="2"/>
  <c r="N16" i="2"/>
  <c r="O16" i="2"/>
  <c r="P16" i="2"/>
  <c r="Q16" i="2"/>
  <c r="R16" i="2"/>
  <c r="S16" i="2"/>
  <c r="T16" i="2"/>
  <c r="U16" i="2"/>
  <c r="U5" i="2"/>
  <c r="T5" i="2"/>
  <c r="S5" i="2"/>
  <c r="R5" i="2"/>
  <c r="Q5" i="2"/>
  <c r="P5" i="2"/>
  <c r="O5" i="2"/>
  <c r="N5" i="2"/>
  <c r="M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2" i="2"/>
  <c r="F12" i="2"/>
  <c r="G12" i="2"/>
  <c r="H12" i="2"/>
  <c r="I12" i="2"/>
  <c r="J12" i="2"/>
  <c r="K12"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L5" i="2"/>
  <c r="K5" i="2"/>
  <c r="J5" i="2"/>
  <c r="I5" i="2"/>
  <c r="H5" i="2"/>
  <c r="U204" i="6"/>
  <c r="G5" i="2"/>
  <c r="F5" i="2"/>
  <c r="E5" i="2"/>
  <c r="D10" i="1"/>
  <c r="D15" i="1"/>
  <c r="D28" i="8"/>
  <c r="C37" i="17"/>
  <c r="C38" i="17"/>
  <c r="C39" i="17"/>
  <c r="C40" i="17"/>
  <c r="C41" i="17"/>
  <c r="C42" i="17"/>
  <c r="C43" i="17"/>
  <c r="C44" i="17"/>
  <c r="C45" i="17"/>
  <c r="C46" i="17"/>
  <c r="C47" i="17"/>
  <c r="C48" i="17"/>
  <c r="C49" i="17"/>
  <c r="C50" i="17"/>
  <c r="C51" i="17"/>
  <c r="C52" i="17"/>
  <c r="C53" i="17"/>
  <c r="C36" i="17"/>
  <c r="B34" i="17"/>
  <c r="A53" i="17"/>
  <c r="A52" i="17"/>
  <c r="A51" i="17"/>
  <c r="A50" i="17"/>
  <c r="A49" i="17"/>
  <c r="A48" i="17"/>
  <c r="A47" i="17"/>
  <c r="A46" i="17"/>
  <c r="A45" i="17"/>
  <c r="A44" i="17"/>
  <c r="A43" i="17"/>
  <c r="A42" i="17"/>
  <c r="A41" i="17"/>
  <c r="A40" i="17"/>
  <c r="A39" i="17"/>
  <c r="A38" i="17"/>
  <c r="A37" i="17"/>
  <c r="A36" i="17"/>
  <c r="U215" i="24"/>
  <c r="R215" i="24"/>
  <c r="O215" i="24"/>
  <c r="L215" i="24"/>
  <c r="I215" i="24"/>
  <c r="F215" i="24"/>
  <c r="U214" i="24"/>
  <c r="R214" i="24"/>
  <c r="O214" i="24"/>
  <c r="L214" i="24"/>
  <c r="I214" i="24"/>
  <c r="F214" i="24"/>
  <c r="U213" i="24"/>
  <c r="R213" i="24"/>
  <c r="O213" i="24"/>
  <c r="L213" i="24"/>
  <c r="I213" i="24"/>
  <c r="F213" i="24"/>
  <c r="U212" i="24"/>
  <c r="R212" i="24"/>
  <c r="O212" i="24"/>
  <c r="L212" i="24"/>
  <c r="I212" i="24"/>
  <c r="F212" i="24"/>
  <c r="U211" i="24"/>
  <c r="R211" i="24"/>
  <c r="O211" i="24"/>
  <c r="L211" i="24"/>
  <c r="I211" i="24"/>
  <c r="F211" i="24"/>
  <c r="U210" i="24"/>
  <c r="R210" i="24"/>
  <c r="O210" i="24"/>
  <c r="L210" i="24"/>
  <c r="I210" i="24"/>
  <c r="F210" i="24"/>
  <c r="U209" i="24"/>
  <c r="R209" i="24"/>
  <c r="O209" i="24"/>
  <c r="L209" i="24"/>
  <c r="I209" i="24"/>
  <c r="F209" i="24"/>
  <c r="U208" i="24"/>
  <c r="R208" i="24"/>
  <c r="O208" i="24"/>
  <c r="L208" i="24"/>
  <c r="I208" i="24"/>
  <c r="F208" i="24"/>
  <c r="U207" i="24"/>
  <c r="R207" i="24"/>
  <c r="O207" i="24"/>
  <c r="L207" i="24"/>
  <c r="I207" i="24"/>
  <c r="F207" i="24"/>
  <c r="U206" i="24"/>
  <c r="R206" i="24"/>
  <c r="O206" i="24"/>
  <c r="L206" i="24"/>
  <c r="I206" i="24"/>
  <c r="F206" i="24"/>
  <c r="U205" i="24"/>
  <c r="R205" i="24"/>
  <c r="O205" i="24"/>
  <c r="L205" i="24"/>
  <c r="I205" i="24"/>
  <c r="F205" i="24"/>
  <c r="U204" i="24"/>
  <c r="R204" i="24"/>
  <c r="O204" i="24"/>
  <c r="L204" i="24"/>
  <c r="I204" i="24"/>
  <c r="F204" i="24"/>
  <c r="B30" i="17"/>
  <c r="B200" i="24"/>
  <c r="S136" i="24"/>
  <c r="P136" i="24"/>
  <c r="M136" i="24"/>
  <c r="J136" i="24"/>
  <c r="G136" i="24"/>
  <c r="D136" i="24"/>
  <c r="C136" i="24"/>
  <c r="S124" i="24"/>
  <c r="P124" i="24"/>
  <c r="M124" i="24"/>
  <c r="J124" i="24"/>
  <c r="G124" i="24"/>
  <c r="D124" i="24"/>
  <c r="C124" i="24"/>
  <c r="B124" i="24"/>
  <c r="S112" i="24"/>
  <c r="P112" i="24"/>
  <c r="M112" i="24"/>
  <c r="J112" i="24"/>
  <c r="G112" i="24"/>
  <c r="D112" i="24"/>
  <c r="C112" i="24"/>
  <c r="S100" i="24"/>
  <c r="P100" i="24"/>
  <c r="M100" i="24"/>
  <c r="J100" i="24"/>
  <c r="G100" i="24"/>
  <c r="D100" i="24"/>
  <c r="C100" i="24"/>
  <c r="S88" i="24"/>
  <c r="P88" i="24"/>
  <c r="M88" i="24"/>
  <c r="J88" i="24"/>
  <c r="G88" i="24"/>
  <c r="D88" i="24"/>
  <c r="C88" i="24"/>
  <c r="B88" i="24"/>
  <c r="S76" i="24"/>
  <c r="P76" i="24"/>
  <c r="M76" i="24"/>
  <c r="J76" i="24"/>
  <c r="G76" i="24"/>
  <c r="D76" i="24"/>
  <c r="C76" i="24"/>
  <c r="S64" i="24"/>
  <c r="P64" i="24"/>
  <c r="M64" i="24"/>
  <c r="J64" i="24"/>
  <c r="G64" i="24"/>
  <c r="D64" i="24"/>
  <c r="C64" i="24"/>
  <c r="S52" i="24"/>
  <c r="P52" i="24"/>
  <c r="M52" i="24"/>
  <c r="J52" i="24"/>
  <c r="G52" i="24"/>
  <c r="D52" i="24"/>
  <c r="C52" i="24"/>
  <c r="B52" i="24"/>
  <c r="S40" i="24"/>
  <c r="P40" i="24"/>
  <c r="M40" i="24"/>
  <c r="J40" i="24"/>
  <c r="G40" i="24"/>
  <c r="D40" i="24"/>
  <c r="C40" i="24"/>
  <c r="S28" i="24"/>
  <c r="P28" i="24"/>
  <c r="M28" i="24"/>
  <c r="J28" i="24"/>
  <c r="G28" i="24"/>
  <c r="D28" i="24"/>
  <c r="C28" i="24"/>
  <c r="S16" i="24"/>
  <c r="P16" i="24"/>
  <c r="M16" i="24"/>
  <c r="J16" i="24"/>
  <c r="G16" i="24"/>
  <c r="D16" i="24"/>
  <c r="C16" i="24"/>
  <c r="S4" i="24"/>
  <c r="P4" i="24"/>
  <c r="M4" i="24"/>
  <c r="J4" i="24"/>
  <c r="G4" i="24"/>
  <c r="D4" i="24"/>
  <c r="C4" i="24"/>
  <c r="B4" i="24"/>
  <c r="T3" i="24"/>
  <c r="S3" i="24"/>
  <c r="Q3" i="24"/>
  <c r="P3" i="24"/>
  <c r="N3" i="24"/>
  <c r="M3" i="24"/>
  <c r="K3" i="24"/>
  <c r="J3" i="24"/>
  <c r="H3" i="24"/>
  <c r="G3" i="24"/>
  <c r="E3" i="24"/>
  <c r="D3" i="24"/>
  <c r="U215" i="23"/>
  <c r="R215" i="23"/>
  <c r="O215" i="23"/>
  <c r="L215" i="23"/>
  <c r="I215" i="23"/>
  <c r="F215" i="23"/>
  <c r="U214" i="23"/>
  <c r="R214" i="23"/>
  <c r="O214" i="23"/>
  <c r="L214" i="23"/>
  <c r="I214" i="23"/>
  <c r="F214" i="23"/>
  <c r="U213" i="23"/>
  <c r="R213" i="23"/>
  <c r="O213" i="23"/>
  <c r="L213" i="23"/>
  <c r="I213" i="23"/>
  <c r="F213" i="23"/>
  <c r="U212" i="23"/>
  <c r="R212" i="23"/>
  <c r="O212" i="23"/>
  <c r="L212" i="23"/>
  <c r="I212" i="23"/>
  <c r="F212" i="23"/>
  <c r="U211" i="23"/>
  <c r="R211" i="23"/>
  <c r="O211" i="23"/>
  <c r="L211" i="23"/>
  <c r="I211" i="23"/>
  <c r="F211" i="23"/>
  <c r="U210" i="23"/>
  <c r="R210" i="23"/>
  <c r="O210" i="23"/>
  <c r="L210" i="23"/>
  <c r="I210" i="23"/>
  <c r="F210" i="23"/>
  <c r="U209" i="23"/>
  <c r="R209" i="23"/>
  <c r="O209" i="23"/>
  <c r="L209" i="23"/>
  <c r="I209" i="23"/>
  <c r="F209" i="23"/>
  <c r="U208" i="23"/>
  <c r="R208" i="23"/>
  <c r="O208" i="23"/>
  <c r="L208" i="23"/>
  <c r="I208" i="23"/>
  <c r="F208" i="23"/>
  <c r="U207" i="23"/>
  <c r="R207" i="23"/>
  <c r="O207" i="23"/>
  <c r="L207" i="23"/>
  <c r="I207" i="23"/>
  <c r="F207" i="23"/>
  <c r="U206" i="23"/>
  <c r="R206" i="23"/>
  <c r="O206" i="23"/>
  <c r="L206" i="23"/>
  <c r="I206" i="23"/>
  <c r="F206" i="23"/>
  <c r="U205" i="23"/>
  <c r="R205" i="23"/>
  <c r="O205" i="23"/>
  <c r="L205" i="23"/>
  <c r="I205" i="23"/>
  <c r="F205" i="23"/>
  <c r="U204" i="23"/>
  <c r="R204" i="23"/>
  <c r="O204" i="23"/>
  <c r="L204" i="23"/>
  <c r="I204" i="23"/>
  <c r="F204" i="23"/>
  <c r="B200" i="23"/>
  <c r="S136" i="23"/>
  <c r="P136" i="23"/>
  <c r="M136" i="23"/>
  <c r="J136" i="23"/>
  <c r="G136" i="23"/>
  <c r="D136" i="23"/>
  <c r="C136" i="23"/>
  <c r="S124" i="23"/>
  <c r="P124" i="23"/>
  <c r="M124" i="23"/>
  <c r="J124" i="23"/>
  <c r="G124" i="23"/>
  <c r="D124" i="23"/>
  <c r="C124" i="23"/>
  <c r="B124" i="23"/>
  <c r="S112" i="23"/>
  <c r="P112" i="23"/>
  <c r="M112" i="23"/>
  <c r="J112" i="23"/>
  <c r="G112" i="23"/>
  <c r="D112" i="23"/>
  <c r="C112" i="23"/>
  <c r="S100" i="23"/>
  <c r="P100" i="23"/>
  <c r="M100" i="23"/>
  <c r="J100" i="23"/>
  <c r="G100" i="23"/>
  <c r="D100" i="23"/>
  <c r="C100" i="23"/>
  <c r="S88" i="23"/>
  <c r="P88" i="23"/>
  <c r="M88" i="23"/>
  <c r="J88" i="23"/>
  <c r="G88" i="23"/>
  <c r="D88" i="23"/>
  <c r="C88" i="23"/>
  <c r="B88" i="23"/>
  <c r="S76" i="23"/>
  <c r="P76" i="23"/>
  <c r="M76" i="23"/>
  <c r="J76" i="23"/>
  <c r="G76" i="23"/>
  <c r="D76" i="23"/>
  <c r="C76" i="23"/>
  <c r="S64" i="23"/>
  <c r="P64" i="23"/>
  <c r="M64" i="23"/>
  <c r="J64" i="23"/>
  <c r="G64" i="23"/>
  <c r="D64" i="23"/>
  <c r="C64" i="23"/>
  <c r="S52" i="23"/>
  <c r="P52" i="23"/>
  <c r="M52" i="23"/>
  <c r="J52" i="23"/>
  <c r="G52" i="23"/>
  <c r="D52" i="23"/>
  <c r="C52" i="23"/>
  <c r="B52" i="23"/>
  <c r="S40" i="23"/>
  <c r="P40" i="23"/>
  <c r="M40" i="23"/>
  <c r="J40" i="23"/>
  <c r="G40" i="23"/>
  <c r="D40" i="23"/>
  <c r="C40" i="23"/>
  <c r="S28" i="23"/>
  <c r="P28" i="23"/>
  <c r="M28" i="23"/>
  <c r="J28" i="23"/>
  <c r="G28" i="23"/>
  <c r="D28" i="23"/>
  <c r="C28" i="23"/>
  <c r="S16" i="23"/>
  <c r="P16" i="23"/>
  <c r="M16" i="23"/>
  <c r="J16" i="23"/>
  <c r="G16" i="23"/>
  <c r="D16" i="23"/>
  <c r="C16" i="23"/>
  <c r="S4" i="23"/>
  <c r="P4" i="23"/>
  <c r="M4" i="23"/>
  <c r="J4" i="23"/>
  <c r="G4" i="23"/>
  <c r="D4" i="23"/>
  <c r="C4" i="23"/>
  <c r="B4" i="23"/>
  <c r="T3" i="23"/>
  <c r="S3" i="23"/>
  <c r="Q3" i="23"/>
  <c r="P3" i="23"/>
  <c r="N3" i="23"/>
  <c r="M3" i="23"/>
  <c r="K3" i="23"/>
  <c r="J3" i="23"/>
  <c r="H3" i="23"/>
  <c r="G3" i="23"/>
  <c r="E3" i="23"/>
  <c r="D3" i="23"/>
  <c r="U215" i="22"/>
  <c r="R215" i="22"/>
  <c r="O215" i="22"/>
  <c r="L215" i="22"/>
  <c r="I215" i="22"/>
  <c r="F215" i="22"/>
  <c r="U214" i="22"/>
  <c r="R214" i="22"/>
  <c r="O214" i="22"/>
  <c r="L214" i="22"/>
  <c r="I214" i="22"/>
  <c r="F214" i="22"/>
  <c r="U213" i="22"/>
  <c r="R213" i="22"/>
  <c r="O213" i="22"/>
  <c r="L213" i="22"/>
  <c r="I213" i="22"/>
  <c r="F213" i="22"/>
  <c r="U212" i="22"/>
  <c r="R212" i="22"/>
  <c r="O212" i="22"/>
  <c r="L212" i="22"/>
  <c r="I212" i="22"/>
  <c r="F212" i="22"/>
  <c r="U211" i="22"/>
  <c r="R211" i="22"/>
  <c r="O211" i="22"/>
  <c r="L211" i="22"/>
  <c r="I211" i="22"/>
  <c r="F211" i="22"/>
  <c r="U210" i="22"/>
  <c r="R210" i="22"/>
  <c r="O210" i="22"/>
  <c r="L210" i="22"/>
  <c r="I210" i="22"/>
  <c r="F210" i="22"/>
  <c r="U209" i="22"/>
  <c r="R209" i="22"/>
  <c r="O209" i="22"/>
  <c r="L209" i="22"/>
  <c r="I209" i="22"/>
  <c r="F209" i="22"/>
  <c r="U208" i="22"/>
  <c r="R208" i="22"/>
  <c r="O208" i="22"/>
  <c r="L208" i="22"/>
  <c r="I208" i="22"/>
  <c r="F208" i="22"/>
  <c r="U207" i="22"/>
  <c r="R207" i="22"/>
  <c r="O207" i="22"/>
  <c r="L207" i="22"/>
  <c r="I207" i="22"/>
  <c r="F207" i="22"/>
  <c r="U206" i="22"/>
  <c r="R206" i="22"/>
  <c r="O206" i="22"/>
  <c r="L206" i="22"/>
  <c r="I206" i="22"/>
  <c r="F206" i="22"/>
  <c r="U205" i="22"/>
  <c r="R205" i="22"/>
  <c r="O205" i="22"/>
  <c r="L205" i="22"/>
  <c r="I205" i="22"/>
  <c r="F205" i="22"/>
  <c r="U204" i="22"/>
  <c r="R204" i="22"/>
  <c r="O204" i="22"/>
  <c r="L204" i="22"/>
  <c r="I204" i="22"/>
  <c r="F204" i="22"/>
  <c r="B200" i="22"/>
  <c r="S136" i="22"/>
  <c r="P136" i="22"/>
  <c r="M136" i="22"/>
  <c r="J136" i="22"/>
  <c r="G136" i="22"/>
  <c r="D136" i="22"/>
  <c r="C136" i="22"/>
  <c r="S124" i="22"/>
  <c r="P124" i="22"/>
  <c r="M124" i="22"/>
  <c r="J124" i="22"/>
  <c r="G124" i="22"/>
  <c r="D124" i="22"/>
  <c r="C124" i="22"/>
  <c r="B124" i="22"/>
  <c r="S112" i="22"/>
  <c r="P112" i="22"/>
  <c r="M112" i="22"/>
  <c r="J112" i="22"/>
  <c r="G112" i="22"/>
  <c r="D112" i="22"/>
  <c r="C112" i="22"/>
  <c r="S100" i="22"/>
  <c r="P100" i="22"/>
  <c r="M100" i="22"/>
  <c r="J100" i="22"/>
  <c r="G100" i="22"/>
  <c r="D100" i="22"/>
  <c r="C100" i="22"/>
  <c r="S88" i="22"/>
  <c r="P88" i="22"/>
  <c r="M88" i="22"/>
  <c r="J88" i="22"/>
  <c r="G88" i="22"/>
  <c r="D88" i="22"/>
  <c r="C88" i="22"/>
  <c r="B88" i="22"/>
  <c r="S76" i="22"/>
  <c r="P76" i="22"/>
  <c r="M76" i="22"/>
  <c r="J76" i="22"/>
  <c r="G76" i="22"/>
  <c r="D76" i="22"/>
  <c r="C76" i="22"/>
  <c r="S64" i="22"/>
  <c r="P64" i="22"/>
  <c r="M64" i="22"/>
  <c r="J64" i="22"/>
  <c r="G64" i="22"/>
  <c r="D64" i="22"/>
  <c r="C64" i="22"/>
  <c r="S52" i="22"/>
  <c r="P52" i="22"/>
  <c r="M52" i="22"/>
  <c r="J52" i="22"/>
  <c r="G52" i="22"/>
  <c r="D52" i="22"/>
  <c r="C52" i="22"/>
  <c r="B52" i="22"/>
  <c r="S40" i="22"/>
  <c r="P40" i="22"/>
  <c r="M40" i="22"/>
  <c r="J40" i="22"/>
  <c r="G40" i="22"/>
  <c r="D40" i="22"/>
  <c r="C40" i="22"/>
  <c r="S28" i="22"/>
  <c r="P28" i="22"/>
  <c r="M28" i="22"/>
  <c r="J28" i="22"/>
  <c r="G28" i="22"/>
  <c r="D28" i="22"/>
  <c r="C28" i="22"/>
  <c r="S16" i="22"/>
  <c r="P16" i="22"/>
  <c r="M16" i="22"/>
  <c r="J16" i="22"/>
  <c r="G16" i="22"/>
  <c r="D16" i="22"/>
  <c r="C16" i="22"/>
  <c r="S4" i="22"/>
  <c r="P4" i="22"/>
  <c r="M4" i="22"/>
  <c r="J4" i="22"/>
  <c r="G4" i="22"/>
  <c r="D4" i="22"/>
  <c r="C4" i="22"/>
  <c r="B4" i="22"/>
  <c r="T3" i="22"/>
  <c r="S3" i="22"/>
  <c r="Q3" i="22"/>
  <c r="P3" i="22"/>
  <c r="N3" i="22"/>
  <c r="M3" i="22"/>
  <c r="K3" i="22"/>
  <c r="J3" i="22"/>
  <c r="H3" i="22"/>
  <c r="G3" i="22"/>
  <c r="E3" i="22"/>
  <c r="D3" i="22"/>
  <c r="U215" i="21"/>
  <c r="R215" i="21"/>
  <c r="O215" i="21"/>
  <c r="L215" i="21"/>
  <c r="I215" i="21"/>
  <c r="F215" i="21"/>
  <c r="U214" i="21"/>
  <c r="R214" i="21"/>
  <c r="O214" i="21"/>
  <c r="L214" i="21"/>
  <c r="I214" i="21"/>
  <c r="F214" i="21"/>
  <c r="U213" i="21"/>
  <c r="R213" i="21"/>
  <c r="O213" i="21"/>
  <c r="L213" i="21"/>
  <c r="I213" i="21"/>
  <c r="F213" i="21"/>
  <c r="U212" i="21"/>
  <c r="R212" i="21"/>
  <c r="O212" i="21"/>
  <c r="L212" i="21"/>
  <c r="I212" i="21"/>
  <c r="F212" i="21"/>
  <c r="U211" i="21"/>
  <c r="R211" i="21"/>
  <c r="O211" i="21"/>
  <c r="L211" i="21"/>
  <c r="I211" i="21"/>
  <c r="F211" i="21"/>
  <c r="U210" i="21"/>
  <c r="R210" i="21"/>
  <c r="O210" i="21"/>
  <c r="L210" i="21"/>
  <c r="I210" i="21"/>
  <c r="F210" i="21"/>
  <c r="U209" i="21"/>
  <c r="R209" i="21"/>
  <c r="O209" i="21"/>
  <c r="L209" i="21"/>
  <c r="I209" i="21"/>
  <c r="F209" i="21"/>
  <c r="U208" i="21"/>
  <c r="R208" i="21"/>
  <c r="O208" i="21"/>
  <c r="L208" i="21"/>
  <c r="I208" i="21"/>
  <c r="F208" i="21"/>
  <c r="U207" i="21"/>
  <c r="R207" i="21"/>
  <c r="O207" i="21"/>
  <c r="L207" i="21"/>
  <c r="I207" i="21"/>
  <c r="F207" i="21"/>
  <c r="U206" i="21"/>
  <c r="R206" i="21"/>
  <c r="O206" i="21"/>
  <c r="L206" i="21"/>
  <c r="I206" i="21"/>
  <c r="F206" i="21"/>
  <c r="U205" i="21"/>
  <c r="R205" i="21"/>
  <c r="O205" i="21"/>
  <c r="L205" i="21"/>
  <c r="I205" i="21"/>
  <c r="F205" i="21"/>
  <c r="U204" i="21"/>
  <c r="R204" i="21"/>
  <c r="O204" i="21"/>
  <c r="L204" i="21"/>
  <c r="I204" i="21"/>
  <c r="F204" i="21"/>
  <c r="B200" i="21"/>
  <c r="S136" i="21"/>
  <c r="P136" i="21"/>
  <c r="M136" i="21"/>
  <c r="J136" i="21"/>
  <c r="G136" i="21"/>
  <c r="D136" i="21"/>
  <c r="C136" i="21"/>
  <c r="S124" i="21"/>
  <c r="P124" i="21"/>
  <c r="M124" i="21"/>
  <c r="J124" i="21"/>
  <c r="G124" i="21"/>
  <c r="D124" i="21"/>
  <c r="C124" i="21"/>
  <c r="B124" i="21"/>
  <c r="S112" i="21"/>
  <c r="P112" i="21"/>
  <c r="M112" i="21"/>
  <c r="J112" i="21"/>
  <c r="G112" i="21"/>
  <c r="D112" i="21"/>
  <c r="C112" i="21"/>
  <c r="S100" i="21"/>
  <c r="P100" i="21"/>
  <c r="M100" i="21"/>
  <c r="J100" i="21"/>
  <c r="G100" i="21"/>
  <c r="D100" i="21"/>
  <c r="C100" i="21"/>
  <c r="S88" i="21"/>
  <c r="P88" i="21"/>
  <c r="M88" i="21"/>
  <c r="J88" i="21"/>
  <c r="G88" i="21"/>
  <c r="D88" i="21"/>
  <c r="C88" i="21"/>
  <c r="B88" i="21"/>
  <c r="S76" i="21"/>
  <c r="P76" i="21"/>
  <c r="M76" i="21"/>
  <c r="J76" i="21"/>
  <c r="G76" i="21"/>
  <c r="D76" i="21"/>
  <c r="C76" i="21"/>
  <c r="S64" i="21"/>
  <c r="P64" i="21"/>
  <c r="M64" i="21"/>
  <c r="J64" i="21"/>
  <c r="G64" i="21"/>
  <c r="D64" i="21"/>
  <c r="C64" i="21"/>
  <c r="S52" i="21"/>
  <c r="P52" i="21"/>
  <c r="M52" i="21"/>
  <c r="J52" i="21"/>
  <c r="G52" i="21"/>
  <c r="D52" i="21"/>
  <c r="C52" i="21"/>
  <c r="B52" i="21"/>
  <c r="S40" i="21"/>
  <c r="P40" i="21"/>
  <c r="M40" i="21"/>
  <c r="J40" i="21"/>
  <c r="G40" i="21"/>
  <c r="D40" i="21"/>
  <c r="C40" i="21"/>
  <c r="S28" i="21"/>
  <c r="P28" i="21"/>
  <c r="M28" i="21"/>
  <c r="J28" i="21"/>
  <c r="G28" i="21"/>
  <c r="D28" i="21"/>
  <c r="C28" i="21"/>
  <c r="S16" i="21"/>
  <c r="P16" i="21"/>
  <c r="M16" i="21"/>
  <c r="J16" i="21"/>
  <c r="G16" i="21"/>
  <c r="D16" i="21"/>
  <c r="C16" i="21"/>
  <c r="S4" i="21"/>
  <c r="P4" i="21"/>
  <c r="M4" i="21"/>
  <c r="J4" i="21"/>
  <c r="G4" i="21"/>
  <c r="D4" i="21"/>
  <c r="C4" i="21"/>
  <c r="B4" i="21"/>
  <c r="T3" i="21"/>
  <c r="S3" i="21"/>
  <c r="Q3" i="21"/>
  <c r="P3" i="21"/>
  <c r="N3" i="21"/>
  <c r="M3" i="21"/>
  <c r="K3" i="21"/>
  <c r="J3" i="21"/>
  <c r="H3" i="21"/>
  <c r="G3" i="21"/>
  <c r="E3" i="21"/>
  <c r="D3" i="21"/>
  <c r="U215" i="19"/>
  <c r="R215" i="19"/>
  <c r="O215" i="19"/>
  <c r="L215" i="19"/>
  <c r="I215" i="19"/>
  <c r="F215" i="19"/>
  <c r="U214" i="19"/>
  <c r="R214" i="19"/>
  <c r="O214" i="19"/>
  <c r="L214" i="19"/>
  <c r="I214" i="19"/>
  <c r="F214" i="19"/>
  <c r="U213" i="19"/>
  <c r="R213" i="19"/>
  <c r="O213" i="19"/>
  <c r="L213" i="19"/>
  <c r="I213" i="19"/>
  <c r="F213" i="19"/>
  <c r="U212" i="19"/>
  <c r="R212" i="19"/>
  <c r="O212" i="19"/>
  <c r="L212" i="19"/>
  <c r="I212" i="19"/>
  <c r="F212" i="19"/>
  <c r="U211" i="19"/>
  <c r="R211" i="19"/>
  <c r="O211" i="19"/>
  <c r="L211" i="19"/>
  <c r="I211" i="19"/>
  <c r="F211" i="19"/>
  <c r="U210" i="19"/>
  <c r="R210" i="19"/>
  <c r="O210" i="19"/>
  <c r="L210" i="19"/>
  <c r="I210" i="19"/>
  <c r="F210" i="19"/>
  <c r="U209" i="19"/>
  <c r="R209" i="19"/>
  <c r="O209" i="19"/>
  <c r="L209" i="19"/>
  <c r="I209" i="19"/>
  <c r="F209" i="19"/>
  <c r="U208" i="19"/>
  <c r="R208" i="19"/>
  <c r="O208" i="19"/>
  <c r="L208" i="19"/>
  <c r="I208" i="19"/>
  <c r="F208" i="19"/>
  <c r="U207" i="19"/>
  <c r="R207" i="19"/>
  <c r="O207" i="19"/>
  <c r="L207" i="19"/>
  <c r="I207" i="19"/>
  <c r="F207" i="19"/>
  <c r="U206" i="19"/>
  <c r="R206" i="19"/>
  <c r="O206" i="19"/>
  <c r="L206" i="19"/>
  <c r="I206" i="19"/>
  <c r="F206" i="19"/>
  <c r="U205" i="19"/>
  <c r="R205" i="19"/>
  <c r="O205" i="19"/>
  <c r="L205" i="19"/>
  <c r="I205" i="19"/>
  <c r="F205" i="19"/>
  <c r="U204" i="19"/>
  <c r="R204" i="19"/>
  <c r="O204" i="19"/>
  <c r="L204" i="19"/>
  <c r="I204" i="19"/>
  <c r="F204" i="19"/>
  <c r="B200" i="19"/>
  <c r="S136" i="19"/>
  <c r="P136" i="19"/>
  <c r="M136" i="19"/>
  <c r="J136" i="19"/>
  <c r="G136" i="19"/>
  <c r="D136" i="19"/>
  <c r="C136" i="19"/>
  <c r="S124" i="19"/>
  <c r="P124" i="19"/>
  <c r="M124" i="19"/>
  <c r="J124" i="19"/>
  <c r="G124" i="19"/>
  <c r="D124" i="19"/>
  <c r="C124" i="19"/>
  <c r="B124" i="19"/>
  <c r="S112" i="19"/>
  <c r="P112" i="19"/>
  <c r="M112" i="19"/>
  <c r="J112" i="19"/>
  <c r="G112" i="19"/>
  <c r="D112" i="19"/>
  <c r="C112" i="19"/>
  <c r="S100" i="19"/>
  <c r="P100" i="19"/>
  <c r="M100" i="19"/>
  <c r="J100" i="19"/>
  <c r="G100" i="19"/>
  <c r="D100" i="19"/>
  <c r="C100" i="19"/>
  <c r="S88" i="19"/>
  <c r="P88" i="19"/>
  <c r="M88" i="19"/>
  <c r="J88" i="19"/>
  <c r="G88" i="19"/>
  <c r="D88" i="19"/>
  <c r="C88" i="19"/>
  <c r="B88" i="19"/>
  <c r="S76" i="19"/>
  <c r="P76" i="19"/>
  <c r="M76" i="19"/>
  <c r="J76" i="19"/>
  <c r="G76" i="19"/>
  <c r="D76" i="19"/>
  <c r="C76" i="19"/>
  <c r="S64" i="19"/>
  <c r="P64" i="19"/>
  <c r="M64" i="19"/>
  <c r="J64" i="19"/>
  <c r="G64" i="19"/>
  <c r="D64" i="19"/>
  <c r="C64" i="19"/>
  <c r="S52" i="19"/>
  <c r="P52" i="19"/>
  <c r="M52" i="19"/>
  <c r="J52" i="19"/>
  <c r="G52" i="19"/>
  <c r="D52" i="19"/>
  <c r="C52" i="19"/>
  <c r="B52" i="19"/>
  <c r="S40" i="19"/>
  <c r="P40" i="19"/>
  <c r="M40" i="19"/>
  <c r="J40" i="19"/>
  <c r="G40" i="19"/>
  <c r="D40" i="19"/>
  <c r="C40" i="19"/>
  <c r="S28" i="19"/>
  <c r="P28" i="19"/>
  <c r="M28" i="19"/>
  <c r="J28" i="19"/>
  <c r="G28" i="19"/>
  <c r="D28" i="19"/>
  <c r="C28" i="19"/>
  <c r="S16" i="19"/>
  <c r="P16" i="19"/>
  <c r="M16" i="19"/>
  <c r="J16" i="19"/>
  <c r="G16" i="19"/>
  <c r="D16" i="19"/>
  <c r="C16" i="19"/>
  <c r="S4" i="19"/>
  <c r="P4" i="19"/>
  <c r="M4" i="19"/>
  <c r="J4" i="19"/>
  <c r="G4" i="19"/>
  <c r="D4" i="19"/>
  <c r="C4" i="19"/>
  <c r="B4" i="19"/>
  <c r="T3" i="19"/>
  <c r="S3" i="19"/>
  <c r="Q3" i="19"/>
  <c r="P3" i="19"/>
  <c r="N3" i="19"/>
  <c r="M3" i="19"/>
  <c r="K3" i="19"/>
  <c r="J3" i="19"/>
  <c r="H3" i="19"/>
  <c r="G3" i="19"/>
  <c r="E3" i="19"/>
  <c r="D3" i="19"/>
  <c r="U215" i="18"/>
  <c r="R215" i="18"/>
  <c r="O215" i="18"/>
  <c r="L215" i="18"/>
  <c r="I215" i="18"/>
  <c r="F215" i="18"/>
  <c r="U214" i="18"/>
  <c r="R214" i="18"/>
  <c r="O214" i="18"/>
  <c r="L214" i="18"/>
  <c r="I214" i="18"/>
  <c r="F214" i="18"/>
  <c r="U213" i="18"/>
  <c r="R213" i="18"/>
  <c r="O213" i="18"/>
  <c r="L213" i="18"/>
  <c r="I213" i="18"/>
  <c r="F213" i="18"/>
  <c r="U212" i="18"/>
  <c r="R212" i="18"/>
  <c r="O212" i="18"/>
  <c r="L212" i="18"/>
  <c r="I212" i="18"/>
  <c r="F212" i="18"/>
  <c r="U211" i="18"/>
  <c r="R211" i="18"/>
  <c r="O211" i="18"/>
  <c r="L211" i="18"/>
  <c r="I211" i="18"/>
  <c r="F211" i="18"/>
  <c r="U210" i="18"/>
  <c r="R210" i="18"/>
  <c r="O210" i="18"/>
  <c r="L210" i="18"/>
  <c r="I210" i="18"/>
  <c r="F210" i="18"/>
  <c r="U209" i="18"/>
  <c r="R209" i="18"/>
  <c r="O209" i="18"/>
  <c r="L209" i="18"/>
  <c r="I209" i="18"/>
  <c r="F209" i="18"/>
  <c r="U208" i="18"/>
  <c r="R208" i="18"/>
  <c r="O208" i="18"/>
  <c r="L208" i="18"/>
  <c r="I208" i="18"/>
  <c r="F208" i="18"/>
  <c r="U207" i="18"/>
  <c r="R207" i="18"/>
  <c r="O207" i="18"/>
  <c r="L207" i="18"/>
  <c r="I207" i="18"/>
  <c r="F207" i="18"/>
  <c r="U206" i="18"/>
  <c r="R206" i="18"/>
  <c r="O206" i="18"/>
  <c r="L206" i="18"/>
  <c r="I206" i="18"/>
  <c r="F206" i="18"/>
  <c r="U205" i="18"/>
  <c r="R205" i="18"/>
  <c r="O205" i="18"/>
  <c r="L205" i="18"/>
  <c r="I205" i="18"/>
  <c r="F205" i="18"/>
  <c r="U204" i="18"/>
  <c r="R204" i="18"/>
  <c r="O204" i="18"/>
  <c r="L204" i="18"/>
  <c r="I204" i="18"/>
  <c r="F204" i="18"/>
  <c r="B200" i="18"/>
  <c r="S136" i="18"/>
  <c r="P136" i="18"/>
  <c r="M136" i="18"/>
  <c r="J136" i="18"/>
  <c r="G136" i="18"/>
  <c r="D136" i="18"/>
  <c r="C136" i="18"/>
  <c r="S124" i="18"/>
  <c r="P124" i="18"/>
  <c r="M124" i="18"/>
  <c r="J124" i="18"/>
  <c r="G124" i="18"/>
  <c r="D124" i="18"/>
  <c r="C124" i="18"/>
  <c r="B124" i="18"/>
  <c r="S112" i="18"/>
  <c r="P112" i="18"/>
  <c r="M112" i="18"/>
  <c r="J112" i="18"/>
  <c r="G112" i="18"/>
  <c r="D112" i="18"/>
  <c r="C112" i="18"/>
  <c r="S100" i="18"/>
  <c r="P100" i="18"/>
  <c r="M100" i="18"/>
  <c r="J100" i="18"/>
  <c r="G100" i="18"/>
  <c r="D100" i="18"/>
  <c r="C100" i="18"/>
  <c r="S88" i="18"/>
  <c r="P88" i="18"/>
  <c r="M88" i="18"/>
  <c r="J88" i="18"/>
  <c r="G88" i="18"/>
  <c r="D88" i="18"/>
  <c r="C88" i="18"/>
  <c r="B88" i="18"/>
  <c r="S76" i="18"/>
  <c r="P76" i="18"/>
  <c r="M76" i="18"/>
  <c r="J76" i="18"/>
  <c r="G76" i="18"/>
  <c r="D76" i="18"/>
  <c r="C76" i="18"/>
  <c r="S64" i="18"/>
  <c r="P64" i="18"/>
  <c r="M64" i="18"/>
  <c r="J64" i="18"/>
  <c r="G64" i="18"/>
  <c r="D64" i="18"/>
  <c r="C64" i="18"/>
  <c r="S52" i="18"/>
  <c r="P52" i="18"/>
  <c r="M52" i="18"/>
  <c r="J52" i="18"/>
  <c r="G52" i="18"/>
  <c r="D52" i="18"/>
  <c r="C52" i="18"/>
  <c r="B52" i="18"/>
  <c r="S40" i="18"/>
  <c r="P40" i="18"/>
  <c r="M40" i="18"/>
  <c r="J40" i="18"/>
  <c r="G40" i="18"/>
  <c r="D40" i="18"/>
  <c r="C40" i="18"/>
  <c r="S28" i="18"/>
  <c r="P28" i="18"/>
  <c r="M28" i="18"/>
  <c r="J28" i="18"/>
  <c r="G28" i="18"/>
  <c r="D28" i="18"/>
  <c r="C28" i="18"/>
  <c r="S16" i="18"/>
  <c r="P16" i="18"/>
  <c r="M16" i="18"/>
  <c r="J16" i="18"/>
  <c r="G16" i="18"/>
  <c r="D16" i="18"/>
  <c r="C16" i="18"/>
  <c r="S4" i="18"/>
  <c r="P4" i="18"/>
  <c r="M4" i="18"/>
  <c r="J4" i="18"/>
  <c r="G4" i="18"/>
  <c r="D4" i="18"/>
  <c r="C4" i="18"/>
  <c r="B4" i="18"/>
  <c r="T3" i="18"/>
  <c r="S3" i="18"/>
  <c r="Q3" i="18"/>
  <c r="P3" i="18"/>
  <c r="N3" i="18"/>
  <c r="M3" i="18"/>
  <c r="K3" i="18"/>
  <c r="J3" i="18"/>
  <c r="H3" i="18"/>
  <c r="G3" i="18"/>
  <c r="E3" i="18"/>
  <c r="D3" i="18"/>
  <c r="U215" i="14"/>
  <c r="R215" i="14"/>
  <c r="O215" i="14"/>
  <c r="L215" i="14"/>
  <c r="I215" i="14"/>
  <c r="F215" i="14"/>
  <c r="U214" i="14"/>
  <c r="R214" i="14"/>
  <c r="O214" i="14"/>
  <c r="L214" i="14"/>
  <c r="I214" i="14"/>
  <c r="F214" i="14"/>
  <c r="U213" i="14"/>
  <c r="R213" i="14"/>
  <c r="O213" i="14"/>
  <c r="L213" i="14"/>
  <c r="I213" i="14"/>
  <c r="F213" i="14"/>
  <c r="U212" i="14"/>
  <c r="R212" i="14"/>
  <c r="O212" i="14"/>
  <c r="L212" i="14"/>
  <c r="I212" i="14"/>
  <c r="F212" i="14"/>
  <c r="U211" i="14"/>
  <c r="R211" i="14"/>
  <c r="O211" i="14"/>
  <c r="L211" i="14"/>
  <c r="I211" i="14"/>
  <c r="F211" i="14"/>
  <c r="U210" i="14"/>
  <c r="R210" i="14"/>
  <c r="O210" i="14"/>
  <c r="L210" i="14"/>
  <c r="I210" i="14"/>
  <c r="F210" i="14"/>
  <c r="U209" i="14"/>
  <c r="R209" i="14"/>
  <c r="O209" i="14"/>
  <c r="L209" i="14"/>
  <c r="I209" i="14"/>
  <c r="F209" i="14"/>
  <c r="U208" i="14"/>
  <c r="R208" i="14"/>
  <c r="O208" i="14"/>
  <c r="L208" i="14"/>
  <c r="I208" i="14"/>
  <c r="F208" i="14"/>
  <c r="U207" i="14"/>
  <c r="R207" i="14"/>
  <c r="O207" i="14"/>
  <c r="L207" i="14"/>
  <c r="I207" i="14"/>
  <c r="F207" i="14"/>
  <c r="U206" i="14"/>
  <c r="R206" i="14"/>
  <c r="O206" i="14"/>
  <c r="L206" i="14"/>
  <c r="I206" i="14"/>
  <c r="F206" i="14"/>
  <c r="U205" i="14"/>
  <c r="R205" i="14"/>
  <c r="O205" i="14"/>
  <c r="L205" i="14"/>
  <c r="I205" i="14"/>
  <c r="F205" i="14"/>
  <c r="U204" i="14"/>
  <c r="R204" i="14"/>
  <c r="O204" i="14"/>
  <c r="L204" i="14"/>
  <c r="I204" i="14"/>
  <c r="F204" i="14"/>
  <c r="B200" i="14"/>
  <c r="S136" i="14"/>
  <c r="P136" i="14"/>
  <c r="M136" i="14"/>
  <c r="J136" i="14"/>
  <c r="G136" i="14"/>
  <c r="D136" i="14"/>
  <c r="C136" i="14"/>
  <c r="S124" i="14"/>
  <c r="P124" i="14"/>
  <c r="M124" i="14"/>
  <c r="J124" i="14"/>
  <c r="G124" i="14"/>
  <c r="D124" i="14"/>
  <c r="C124" i="14"/>
  <c r="B124" i="14"/>
  <c r="S112" i="14"/>
  <c r="P112" i="14"/>
  <c r="M112" i="14"/>
  <c r="J112" i="14"/>
  <c r="G112" i="14"/>
  <c r="D112" i="14"/>
  <c r="C112" i="14"/>
  <c r="S100" i="14"/>
  <c r="P100" i="14"/>
  <c r="M100" i="14"/>
  <c r="J100" i="14"/>
  <c r="G100" i="14"/>
  <c r="D100" i="14"/>
  <c r="C100" i="14"/>
  <c r="S88" i="14"/>
  <c r="P88" i="14"/>
  <c r="M88" i="14"/>
  <c r="J88" i="14"/>
  <c r="G88" i="14"/>
  <c r="D88" i="14"/>
  <c r="C88" i="14"/>
  <c r="B88" i="14"/>
  <c r="S76" i="14"/>
  <c r="P76" i="14"/>
  <c r="M76" i="14"/>
  <c r="J76" i="14"/>
  <c r="G76" i="14"/>
  <c r="D76" i="14"/>
  <c r="C76" i="14"/>
  <c r="S64" i="14"/>
  <c r="P64" i="14"/>
  <c r="M64" i="14"/>
  <c r="J64" i="14"/>
  <c r="G64" i="14"/>
  <c r="D64" i="14"/>
  <c r="C64" i="14"/>
  <c r="S52" i="14"/>
  <c r="P52" i="14"/>
  <c r="M52" i="14"/>
  <c r="J52" i="14"/>
  <c r="G52" i="14"/>
  <c r="D52" i="14"/>
  <c r="C52" i="14"/>
  <c r="B52" i="14"/>
  <c r="S40" i="14"/>
  <c r="P40" i="14"/>
  <c r="M40" i="14"/>
  <c r="J40" i="14"/>
  <c r="G40" i="14"/>
  <c r="D40" i="14"/>
  <c r="C40" i="14"/>
  <c r="S28" i="14"/>
  <c r="P28" i="14"/>
  <c r="M28" i="14"/>
  <c r="J28" i="14"/>
  <c r="G28" i="14"/>
  <c r="D28" i="14"/>
  <c r="C28" i="14"/>
  <c r="S16" i="14"/>
  <c r="P16" i="14"/>
  <c r="M16" i="14"/>
  <c r="J16" i="14"/>
  <c r="G16" i="14"/>
  <c r="D16" i="14"/>
  <c r="C16" i="14"/>
  <c r="S4" i="14"/>
  <c r="P4" i="14"/>
  <c r="M4" i="14"/>
  <c r="J4" i="14"/>
  <c r="G4" i="14"/>
  <c r="D4" i="14"/>
  <c r="C4" i="14"/>
  <c r="B4" i="14"/>
  <c r="T3" i="14"/>
  <c r="S3" i="14"/>
  <c r="Q3" i="14"/>
  <c r="P3" i="14"/>
  <c r="N3" i="14"/>
  <c r="M3" i="14"/>
  <c r="K3" i="14"/>
  <c r="J3" i="14"/>
  <c r="H3" i="14"/>
  <c r="G3" i="14"/>
  <c r="E3" i="14"/>
  <c r="D3" i="14"/>
  <c r="U215" i="13"/>
  <c r="R215" i="13"/>
  <c r="O215" i="13"/>
  <c r="L215" i="13"/>
  <c r="I215" i="13"/>
  <c r="F215" i="13"/>
  <c r="U214" i="13"/>
  <c r="R214" i="13"/>
  <c r="O214" i="13"/>
  <c r="L214" i="13"/>
  <c r="I214" i="13"/>
  <c r="F214" i="13"/>
  <c r="U213" i="13"/>
  <c r="R213" i="13"/>
  <c r="O213" i="13"/>
  <c r="L213" i="13"/>
  <c r="I213" i="13"/>
  <c r="F213" i="13"/>
  <c r="U212" i="13"/>
  <c r="R212" i="13"/>
  <c r="O212" i="13"/>
  <c r="L212" i="13"/>
  <c r="I212" i="13"/>
  <c r="F212" i="13"/>
  <c r="U211" i="13"/>
  <c r="R211" i="13"/>
  <c r="O211" i="13"/>
  <c r="L211" i="13"/>
  <c r="I211" i="13"/>
  <c r="F211" i="13"/>
  <c r="U210" i="13"/>
  <c r="R210" i="13"/>
  <c r="O210" i="13"/>
  <c r="L210" i="13"/>
  <c r="I210" i="13"/>
  <c r="F210" i="13"/>
  <c r="U209" i="13"/>
  <c r="R209" i="13"/>
  <c r="O209" i="13"/>
  <c r="L209" i="13"/>
  <c r="I209" i="13"/>
  <c r="F209" i="13"/>
  <c r="U208" i="13"/>
  <c r="R208" i="13"/>
  <c r="O208" i="13"/>
  <c r="L208" i="13"/>
  <c r="I208" i="13"/>
  <c r="F208" i="13"/>
  <c r="U207" i="13"/>
  <c r="R207" i="13"/>
  <c r="O207" i="13"/>
  <c r="L207" i="13"/>
  <c r="I207" i="13"/>
  <c r="F207" i="13"/>
  <c r="U206" i="13"/>
  <c r="R206" i="13"/>
  <c r="O206" i="13"/>
  <c r="L206" i="13"/>
  <c r="I206" i="13"/>
  <c r="F206" i="13"/>
  <c r="U205" i="13"/>
  <c r="R205" i="13"/>
  <c r="O205" i="13"/>
  <c r="L205" i="13"/>
  <c r="I205" i="13"/>
  <c r="F205" i="13"/>
  <c r="U204" i="13"/>
  <c r="R204" i="13"/>
  <c r="O204" i="13"/>
  <c r="L204" i="13"/>
  <c r="I204" i="13"/>
  <c r="F204" i="13"/>
  <c r="B200" i="13"/>
  <c r="S136" i="13"/>
  <c r="P136" i="13"/>
  <c r="M136" i="13"/>
  <c r="J136" i="13"/>
  <c r="G136" i="13"/>
  <c r="D136" i="13"/>
  <c r="C136" i="13"/>
  <c r="S124" i="13"/>
  <c r="P124" i="13"/>
  <c r="M124" i="13"/>
  <c r="J124" i="13"/>
  <c r="G124" i="13"/>
  <c r="D124" i="13"/>
  <c r="C124" i="13"/>
  <c r="B124" i="13"/>
  <c r="S112" i="13"/>
  <c r="P112" i="13"/>
  <c r="M112" i="13"/>
  <c r="J112" i="13"/>
  <c r="G112" i="13"/>
  <c r="D112" i="13"/>
  <c r="C112" i="13"/>
  <c r="S100" i="13"/>
  <c r="P100" i="13"/>
  <c r="M100" i="13"/>
  <c r="J100" i="13"/>
  <c r="G100" i="13"/>
  <c r="D100" i="13"/>
  <c r="C100" i="13"/>
  <c r="S88" i="13"/>
  <c r="P88" i="13"/>
  <c r="M88" i="13"/>
  <c r="J88" i="13"/>
  <c r="G88" i="13"/>
  <c r="D88" i="13"/>
  <c r="C88" i="13"/>
  <c r="B88" i="13"/>
  <c r="S76" i="13"/>
  <c r="P76" i="13"/>
  <c r="M76" i="13"/>
  <c r="J76" i="13"/>
  <c r="G76" i="13"/>
  <c r="D76" i="13"/>
  <c r="C76" i="13"/>
  <c r="S64" i="13"/>
  <c r="P64" i="13"/>
  <c r="M64" i="13"/>
  <c r="J64" i="13"/>
  <c r="G64" i="13"/>
  <c r="D64" i="13"/>
  <c r="C64" i="13"/>
  <c r="S52" i="13"/>
  <c r="P52" i="13"/>
  <c r="M52" i="13"/>
  <c r="J52" i="13"/>
  <c r="G52" i="13"/>
  <c r="D52" i="13"/>
  <c r="C52" i="13"/>
  <c r="B52" i="13"/>
  <c r="S40" i="13"/>
  <c r="P40" i="13"/>
  <c r="M40" i="13"/>
  <c r="J40" i="13"/>
  <c r="G40" i="13"/>
  <c r="D40" i="13"/>
  <c r="C40" i="13"/>
  <c r="S28" i="13"/>
  <c r="P28" i="13"/>
  <c r="M28" i="13"/>
  <c r="J28" i="13"/>
  <c r="G28" i="13"/>
  <c r="D28" i="13"/>
  <c r="C28" i="13"/>
  <c r="S16" i="13"/>
  <c r="P16" i="13"/>
  <c r="M16" i="13"/>
  <c r="J16" i="13"/>
  <c r="G16" i="13"/>
  <c r="D16" i="13"/>
  <c r="C16" i="13"/>
  <c r="S4" i="13"/>
  <c r="P4" i="13"/>
  <c r="M4" i="13"/>
  <c r="J4" i="13"/>
  <c r="G4" i="13"/>
  <c r="D4" i="13"/>
  <c r="C4" i="13"/>
  <c r="B4" i="13"/>
  <c r="T3" i="13"/>
  <c r="S3" i="13"/>
  <c r="Q3" i="13"/>
  <c r="P3" i="13"/>
  <c r="N3" i="13"/>
  <c r="M3" i="13"/>
  <c r="K3" i="13"/>
  <c r="J3" i="13"/>
  <c r="H3" i="13"/>
  <c r="G3" i="13"/>
  <c r="E3" i="13"/>
  <c r="D3" i="13"/>
  <c r="U215" i="12"/>
  <c r="R215" i="12"/>
  <c r="O215" i="12"/>
  <c r="L215" i="12"/>
  <c r="I215" i="12"/>
  <c r="F215" i="12"/>
  <c r="U214" i="12"/>
  <c r="R214" i="12"/>
  <c r="O214" i="12"/>
  <c r="L214" i="12"/>
  <c r="I214" i="12"/>
  <c r="F214" i="12"/>
  <c r="U213" i="12"/>
  <c r="R213" i="12"/>
  <c r="O213" i="12"/>
  <c r="L213" i="12"/>
  <c r="I213" i="12"/>
  <c r="F213" i="12"/>
  <c r="U212" i="12"/>
  <c r="R212" i="12"/>
  <c r="O212" i="12"/>
  <c r="L212" i="12"/>
  <c r="I212" i="12"/>
  <c r="F212" i="12"/>
  <c r="U211" i="12"/>
  <c r="R211" i="12"/>
  <c r="O211" i="12"/>
  <c r="L211" i="12"/>
  <c r="I211" i="12"/>
  <c r="F211" i="12"/>
  <c r="U210" i="12"/>
  <c r="R210" i="12"/>
  <c r="O210" i="12"/>
  <c r="L210" i="12"/>
  <c r="I210" i="12"/>
  <c r="F210" i="12"/>
  <c r="U209" i="12"/>
  <c r="R209" i="12"/>
  <c r="O209" i="12"/>
  <c r="L209" i="12"/>
  <c r="I209" i="12"/>
  <c r="F209" i="12"/>
  <c r="R208" i="12"/>
  <c r="O208" i="12"/>
  <c r="L208" i="12"/>
  <c r="I208" i="12"/>
  <c r="F208" i="12"/>
  <c r="U207" i="12"/>
  <c r="R207" i="12"/>
  <c r="O207" i="12"/>
  <c r="L207" i="12"/>
  <c r="I207" i="12"/>
  <c r="F207" i="12"/>
  <c r="U206" i="12"/>
  <c r="R206" i="12"/>
  <c r="O206" i="12"/>
  <c r="L206" i="12"/>
  <c r="I206" i="12"/>
  <c r="F206" i="12"/>
  <c r="U205" i="12"/>
  <c r="R205" i="12"/>
  <c r="O205" i="12"/>
  <c r="L205" i="12"/>
  <c r="I205" i="12"/>
  <c r="F205" i="12"/>
  <c r="U204" i="12"/>
  <c r="R204" i="12"/>
  <c r="O204" i="12"/>
  <c r="L204" i="12"/>
  <c r="I204" i="12"/>
  <c r="F204" i="12"/>
  <c r="B200" i="12"/>
  <c r="S136" i="12"/>
  <c r="P136" i="12"/>
  <c r="M136" i="12"/>
  <c r="J136" i="12"/>
  <c r="G136" i="12"/>
  <c r="D136" i="12"/>
  <c r="C136" i="12"/>
  <c r="S124" i="12"/>
  <c r="P124" i="12"/>
  <c r="M124" i="12"/>
  <c r="J124" i="12"/>
  <c r="G124" i="12"/>
  <c r="D124" i="12"/>
  <c r="C124" i="12"/>
  <c r="B124" i="12"/>
  <c r="S112" i="12"/>
  <c r="P112" i="12"/>
  <c r="M112" i="12"/>
  <c r="J112" i="12"/>
  <c r="G112" i="12"/>
  <c r="D112" i="12"/>
  <c r="C112" i="12"/>
  <c r="S100" i="12"/>
  <c r="P100" i="12"/>
  <c r="M100" i="12"/>
  <c r="J100" i="12"/>
  <c r="G100" i="12"/>
  <c r="D100" i="12"/>
  <c r="C100" i="12"/>
  <c r="S88" i="12"/>
  <c r="P88" i="12"/>
  <c r="M88" i="12"/>
  <c r="J88" i="12"/>
  <c r="G88" i="12"/>
  <c r="D88" i="12"/>
  <c r="C88" i="12"/>
  <c r="B88" i="12"/>
  <c r="S76" i="12"/>
  <c r="P76" i="12"/>
  <c r="M76" i="12"/>
  <c r="J76" i="12"/>
  <c r="G76" i="12"/>
  <c r="D76" i="12"/>
  <c r="C76" i="12"/>
  <c r="S64" i="12"/>
  <c r="P64" i="12"/>
  <c r="M64" i="12"/>
  <c r="J64" i="12"/>
  <c r="G64" i="12"/>
  <c r="D64" i="12"/>
  <c r="C64" i="12"/>
  <c r="S52" i="12"/>
  <c r="P52" i="12"/>
  <c r="M52" i="12"/>
  <c r="J52" i="12"/>
  <c r="G52" i="12"/>
  <c r="D52" i="12"/>
  <c r="C52" i="12"/>
  <c r="B52" i="12"/>
  <c r="S40" i="12"/>
  <c r="P40" i="12"/>
  <c r="M40" i="12"/>
  <c r="J40" i="12"/>
  <c r="G40" i="12"/>
  <c r="D40" i="12"/>
  <c r="C40" i="12"/>
  <c r="S28" i="12"/>
  <c r="P28" i="12"/>
  <c r="M28" i="12"/>
  <c r="J28" i="12"/>
  <c r="G28" i="12"/>
  <c r="D28" i="12"/>
  <c r="C28" i="12"/>
  <c r="S16" i="12"/>
  <c r="P16" i="12"/>
  <c r="M16" i="12"/>
  <c r="J16" i="12"/>
  <c r="G16" i="12"/>
  <c r="D16" i="12"/>
  <c r="C16" i="12"/>
  <c r="S4" i="12"/>
  <c r="P4" i="12"/>
  <c r="M4" i="12"/>
  <c r="J4" i="12"/>
  <c r="G4" i="12"/>
  <c r="D4" i="12"/>
  <c r="C4" i="12"/>
  <c r="B4" i="12"/>
  <c r="T3" i="12"/>
  <c r="S3" i="12"/>
  <c r="Q3" i="12"/>
  <c r="P3" i="12"/>
  <c r="N3" i="12"/>
  <c r="M3" i="12"/>
  <c r="K3" i="12"/>
  <c r="J3" i="12"/>
  <c r="H3" i="12"/>
  <c r="G3" i="12"/>
  <c r="E3" i="12"/>
  <c r="D3" i="12"/>
  <c r="U215" i="11"/>
  <c r="R215" i="11"/>
  <c r="O215" i="11"/>
  <c r="L215" i="11"/>
  <c r="I215" i="11"/>
  <c r="F215" i="11"/>
  <c r="U214" i="11"/>
  <c r="R214" i="11"/>
  <c r="O214" i="11"/>
  <c r="L214" i="11"/>
  <c r="I214" i="11"/>
  <c r="F214" i="11"/>
  <c r="U213" i="11"/>
  <c r="R213" i="11"/>
  <c r="O213" i="11"/>
  <c r="L213" i="11"/>
  <c r="I213" i="11"/>
  <c r="F213" i="11"/>
  <c r="U212" i="11"/>
  <c r="R212" i="11"/>
  <c r="O212" i="11"/>
  <c r="L212" i="11"/>
  <c r="I212" i="11"/>
  <c r="F212" i="11"/>
  <c r="U211" i="11"/>
  <c r="R211" i="11"/>
  <c r="O211" i="11"/>
  <c r="L211" i="11"/>
  <c r="I211" i="11"/>
  <c r="F211" i="11"/>
  <c r="U210" i="11"/>
  <c r="R210" i="11"/>
  <c r="O210" i="11"/>
  <c r="L210" i="11"/>
  <c r="I210" i="11"/>
  <c r="F210" i="11"/>
  <c r="U209" i="11"/>
  <c r="R209" i="11"/>
  <c r="O209" i="11"/>
  <c r="L209" i="11"/>
  <c r="I209" i="11"/>
  <c r="F209" i="11"/>
  <c r="U208" i="11"/>
  <c r="R208" i="11"/>
  <c r="O208" i="11"/>
  <c r="L208" i="11"/>
  <c r="I208" i="11"/>
  <c r="F208" i="11"/>
  <c r="U207" i="11"/>
  <c r="R207" i="11"/>
  <c r="O207" i="11"/>
  <c r="L207" i="11"/>
  <c r="I207" i="11"/>
  <c r="F207" i="11"/>
  <c r="U206" i="11"/>
  <c r="R206" i="11"/>
  <c r="O206" i="11"/>
  <c r="L206" i="11"/>
  <c r="I206" i="11"/>
  <c r="F206" i="11"/>
  <c r="U205" i="11"/>
  <c r="R205" i="11"/>
  <c r="O205" i="11"/>
  <c r="L205" i="11"/>
  <c r="I205" i="11"/>
  <c r="F205" i="11"/>
  <c r="U204" i="11"/>
  <c r="R204" i="11"/>
  <c r="O204" i="11"/>
  <c r="L204" i="11"/>
  <c r="I204" i="11"/>
  <c r="F204" i="11"/>
  <c r="B200" i="11"/>
  <c r="S136" i="11"/>
  <c r="P136" i="11"/>
  <c r="M136" i="11"/>
  <c r="J136" i="11"/>
  <c r="G136" i="11"/>
  <c r="D136" i="11"/>
  <c r="C136" i="11"/>
  <c r="S124" i="11"/>
  <c r="P124" i="11"/>
  <c r="M124" i="11"/>
  <c r="J124" i="11"/>
  <c r="G124" i="11"/>
  <c r="D124" i="11"/>
  <c r="C124" i="11"/>
  <c r="B124" i="11"/>
  <c r="S112" i="11"/>
  <c r="P112" i="11"/>
  <c r="M112" i="11"/>
  <c r="J112" i="11"/>
  <c r="G112" i="11"/>
  <c r="D112" i="11"/>
  <c r="C112" i="11"/>
  <c r="S100" i="11"/>
  <c r="P100" i="11"/>
  <c r="M100" i="11"/>
  <c r="J100" i="11"/>
  <c r="G100" i="11"/>
  <c r="D100" i="11"/>
  <c r="C100" i="11"/>
  <c r="S88" i="11"/>
  <c r="P88" i="11"/>
  <c r="M88" i="11"/>
  <c r="J88" i="11"/>
  <c r="G88" i="11"/>
  <c r="D88" i="11"/>
  <c r="C88" i="11"/>
  <c r="B88" i="11"/>
  <c r="S76" i="11"/>
  <c r="P76" i="11"/>
  <c r="M76" i="11"/>
  <c r="J76" i="11"/>
  <c r="G76" i="11"/>
  <c r="D76" i="11"/>
  <c r="C76" i="11"/>
  <c r="S64" i="11"/>
  <c r="P64" i="11"/>
  <c r="M64" i="11"/>
  <c r="J64" i="11"/>
  <c r="G64" i="11"/>
  <c r="D64" i="11"/>
  <c r="C64" i="11"/>
  <c r="S52" i="11"/>
  <c r="P52" i="11"/>
  <c r="M52" i="11"/>
  <c r="J52" i="11"/>
  <c r="G52" i="11"/>
  <c r="D52" i="11"/>
  <c r="C52" i="11"/>
  <c r="B52" i="11"/>
  <c r="S40" i="11"/>
  <c r="P40" i="11"/>
  <c r="M40" i="11"/>
  <c r="J40" i="11"/>
  <c r="G40" i="11"/>
  <c r="D40" i="11"/>
  <c r="C40" i="11"/>
  <c r="S28" i="11"/>
  <c r="P28" i="11"/>
  <c r="M28" i="11"/>
  <c r="J28" i="11"/>
  <c r="G28" i="11"/>
  <c r="D28" i="11"/>
  <c r="C28" i="11"/>
  <c r="S16" i="11"/>
  <c r="P16" i="11"/>
  <c r="M16" i="11"/>
  <c r="J16" i="11"/>
  <c r="G16" i="11"/>
  <c r="D16" i="11"/>
  <c r="C16" i="11"/>
  <c r="S4" i="11"/>
  <c r="P4" i="11"/>
  <c r="M4" i="11"/>
  <c r="J4" i="11"/>
  <c r="G4" i="11"/>
  <c r="D4" i="11"/>
  <c r="C4" i="11"/>
  <c r="B4" i="11"/>
  <c r="T3" i="11"/>
  <c r="S3" i="11"/>
  <c r="Q3" i="11"/>
  <c r="P3" i="11"/>
  <c r="N3" i="11"/>
  <c r="M3" i="11"/>
  <c r="K3" i="11"/>
  <c r="J3" i="11"/>
  <c r="H3" i="11"/>
  <c r="G3" i="11"/>
  <c r="E3" i="11"/>
  <c r="D3" i="11"/>
  <c r="U215" i="10"/>
  <c r="R215" i="10"/>
  <c r="O215" i="10"/>
  <c r="L215" i="10"/>
  <c r="I215" i="10"/>
  <c r="F215" i="10"/>
  <c r="U214" i="10"/>
  <c r="R214" i="10"/>
  <c r="O214" i="10"/>
  <c r="L214" i="10"/>
  <c r="I214" i="10"/>
  <c r="F214" i="10"/>
  <c r="U213" i="10"/>
  <c r="R213" i="10"/>
  <c r="O213" i="10"/>
  <c r="L213" i="10"/>
  <c r="I213" i="10"/>
  <c r="F213" i="10"/>
  <c r="U212" i="10"/>
  <c r="R212" i="10"/>
  <c r="O212" i="10"/>
  <c r="L212" i="10"/>
  <c r="I212" i="10"/>
  <c r="F212" i="10"/>
  <c r="U211" i="10"/>
  <c r="R211" i="10"/>
  <c r="O211" i="10"/>
  <c r="L211" i="10"/>
  <c r="I211" i="10"/>
  <c r="F211" i="10"/>
  <c r="U210" i="10"/>
  <c r="R210" i="10"/>
  <c r="O210" i="10"/>
  <c r="L210" i="10"/>
  <c r="I210" i="10"/>
  <c r="F210" i="10"/>
  <c r="U209" i="10"/>
  <c r="R209" i="10"/>
  <c r="O209" i="10"/>
  <c r="L209" i="10"/>
  <c r="I209" i="10"/>
  <c r="F209" i="10"/>
  <c r="U208" i="10"/>
  <c r="R208" i="10"/>
  <c r="O208" i="10"/>
  <c r="L208" i="10"/>
  <c r="I208" i="10"/>
  <c r="F208" i="10"/>
  <c r="U207" i="10"/>
  <c r="R207" i="10"/>
  <c r="O207" i="10"/>
  <c r="L207" i="10"/>
  <c r="I207" i="10"/>
  <c r="F207" i="10"/>
  <c r="U206" i="10"/>
  <c r="R206" i="10"/>
  <c r="O206" i="10"/>
  <c r="L206" i="10"/>
  <c r="I206" i="10"/>
  <c r="F206" i="10"/>
  <c r="U205" i="10"/>
  <c r="R205" i="10"/>
  <c r="O205" i="10"/>
  <c r="L205" i="10"/>
  <c r="I205" i="10"/>
  <c r="F205" i="10"/>
  <c r="U204" i="10"/>
  <c r="R204" i="10"/>
  <c r="O204" i="10"/>
  <c r="L204" i="10"/>
  <c r="I204" i="10"/>
  <c r="F204" i="10"/>
  <c r="B200" i="10"/>
  <c r="S136" i="10"/>
  <c r="P136" i="10"/>
  <c r="M136" i="10"/>
  <c r="J136" i="10"/>
  <c r="G136" i="10"/>
  <c r="D136" i="10"/>
  <c r="C136" i="10"/>
  <c r="S124" i="10"/>
  <c r="P124" i="10"/>
  <c r="M124" i="10"/>
  <c r="J124" i="10"/>
  <c r="G124" i="10"/>
  <c r="D124" i="10"/>
  <c r="C124" i="10"/>
  <c r="B124" i="10"/>
  <c r="S112" i="10"/>
  <c r="P112" i="10"/>
  <c r="M112" i="10"/>
  <c r="J112" i="10"/>
  <c r="G112" i="10"/>
  <c r="D112" i="10"/>
  <c r="C112" i="10"/>
  <c r="S100" i="10"/>
  <c r="P100" i="10"/>
  <c r="M100" i="10"/>
  <c r="J100" i="10"/>
  <c r="G100" i="10"/>
  <c r="D100" i="10"/>
  <c r="C100" i="10"/>
  <c r="S88" i="10"/>
  <c r="P88" i="10"/>
  <c r="M88" i="10"/>
  <c r="J88" i="10"/>
  <c r="G88" i="10"/>
  <c r="D88" i="10"/>
  <c r="C88" i="10"/>
  <c r="B88" i="10"/>
  <c r="S76" i="10"/>
  <c r="P76" i="10"/>
  <c r="M76" i="10"/>
  <c r="J76" i="10"/>
  <c r="G76" i="10"/>
  <c r="D76" i="10"/>
  <c r="C76" i="10"/>
  <c r="S64" i="10"/>
  <c r="P64" i="10"/>
  <c r="M64" i="10"/>
  <c r="J64" i="10"/>
  <c r="G64" i="10"/>
  <c r="D64" i="10"/>
  <c r="C64" i="10"/>
  <c r="S52" i="10"/>
  <c r="P52" i="10"/>
  <c r="M52" i="10"/>
  <c r="J52" i="10"/>
  <c r="G52" i="10"/>
  <c r="D52" i="10"/>
  <c r="C52" i="10"/>
  <c r="B52" i="10"/>
  <c r="S40" i="10"/>
  <c r="P40" i="10"/>
  <c r="M40" i="10"/>
  <c r="J40" i="10"/>
  <c r="G40" i="10"/>
  <c r="D40" i="10"/>
  <c r="C40" i="10"/>
  <c r="S28" i="10"/>
  <c r="P28" i="10"/>
  <c r="M28" i="10"/>
  <c r="J28" i="10"/>
  <c r="G28" i="10"/>
  <c r="D28" i="10"/>
  <c r="C28" i="10"/>
  <c r="S16" i="10"/>
  <c r="P16" i="10"/>
  <c r="M16" i="10"/>
  <c r="J16" i="10"/>
  <c r="G16" i="10"/>
  <c r="D16" i="10"/>
  <c r="C16" i="10"/>
  <c r="S4" i="10"/>
  <c r="P4" i="10"/>
  <c r="M4" i="10"/>
  <c r="J4" i="10"/>
  <c r="G4" i="10"/>
  <c r="D4" i="10"/>
  <c r="C4" i="10"/>
  <c r="B4" i="10"/>
  <c r="T3" i="10"/>
  <c r="S3" i="10"/>
  <c r="Q3" i="10"/>
  <c r="P3" i="10"/>
  <c r="N3" i="10"/>
  <c r="M3" i="10"/>
  <c r="K3" i="10"/>
  <c r="J3" i="10"/>
  <c r="H3" i="10"/>
  <c r="G3" i="10"/>
  <c r="E3" i="10"/>
  <c r="D3" i="10"/>
  <c r="U215" i="9"/>
  <c r="R215" i="9"/>
  <c r="O215" i="9"/>
  <c r="L215" i="9"/>
  <c r="I215" i="9"/>
  <c r="F215" i="9"/>
  <c r="U214" i="9"/>
  <c r="R214" i="9"/>
  <c r="O214" i="9"/>
  <c r="L214" i="9"/>
  <c r="I214" i="9"/>
  <c r="F214" i="9"/>
  <c r="U213" i="9"/>
  <c r="R213" i="9"/>
  <c r="O213" i="9"/>
  <c r="L213" i="9"/>
  <c r="I213" i="9"/>
  <c r="F213" i="9"/>
  <c r="U212" i="9"/>
  <c r="R212" i="9"/>
  <c r="O212" i="9"/>
  <c r="L212" i="9"/>
  <c r="I212" i="9"/>
  <c r="F212" i="9"/>
  <c r="U211" i="9"/>
  <c r="R211" i="9"/>
  <c r="O211" i="9"/>
  <c r="L211" i="9"/>
  <c r="I211" i="9"/>
  <c r="F211" i="9"/>
  <c r="U210" i="9"/>
  <c r="R210" i="9"/>
  <c r="O210" i="9"/>
  <c r="L210" i="9"/>
  <c r="I210" i="9"/>
  <c r="F210" i="9"/>
  <c r="U209" i="9"/>
  <c r="R209" i="9"/>
  <c r="O209" i="9"/>
  <c r="L209" i="9"/>
  <c r="I209" i="9"/>
  <c r="F209" i="9"/>
  <c r="U208" i="9"/>
  <c r="R208" i="9"/>
  <c r="O208" i="9"/>
  <c r="L208" i="9"/>
  <c r="I208" i="9"/>
  <c r="F208" i="9"/>
  <c r="U207" i="9"/>
  <c r="R207" i="9"/>
  <c r="O207" i="9"/>
  <c r="L207" i="9"/>
  <c r="I207" i="9"/>
  <c r="F207" i="9"/>
  <c r="U206" i="9"/>
  <c r="R206" i="9"/>
  <c r="O206" i="9"/>
  <c r="L206" i="9"/>
  <c r="I206" i="9"/>
  <c r="F206" i="9"/>
  <c r="U205" i="9"/>
  <c r="R205" i="9"/>
  <c r="O205" i="9"/>
  <c r="L205" i="9"/>
  <c r="I205" i="9"/>
  <c r="F205" i="9"/>
  <c r="U204" i="9"/>
  <c r="R204" i="9"/>
  <c r="O204" i="9"/>
  <c r="L204" i="9"/>
  <c r="I204" i="9"/>
  <c r="F204" i="9"/>
  <c r="B200" i="9"/>
  <c r="S136" i="9"/>
  <c r="P136" i="9"/>
  <c r="M136" i="9"/>
  <c r="J136" i="9"/>
  <c r="G136" i="9"/>
  <c r="D136" i="9"/>
  <c r="C136" i="9"/>
  <c r="S124" i="9"/>
  <c r="P124" i="9"/>
  <c r="M124" i="9"/>
  <c r="J124" i="9"/>
  <c r="G124" i="9"/>
  <c r="D124" i="9"/>
  <c r="C124" i="9"/>
  <c r="B124" i="9"/>
  <c r="S112" i="9"/>
  <c r="P112" i="9"/>
  <c r="M112" i="9"/>
  <c r="J112" i="9"/>
  <c r="G112" i="9"/>
  <c r="D112" i="9"/>
  <c r="C112" i="9"/>
  <c r="S100" i="9"/>
  <c r="P100" i="9"/>
  <c r="M100" i="9"/>
  <c r="J100" i="9"/>
  <c r="G100" i="9"/>
  <c r="D100" i="9"/>
  <c r="C100" i="9"/>
  <c r="S88" i="9"/>
  <c r="P88" i="9"/>
  <c r="M88" i="9"/>
  <c r="J88" i="9"/>
  <c r="G88" i="9"/>
  <c r="D88" i="9"/>
  <c r="C88" i="9"/>
  <c r="B88" i="9"/>
  <c r="S76" i="9"/>
  <c r="P76" i="9"/>
  <c r="M76" i="9"/>
  <c r="J76" i="9"/>
  <c r="G76" i="9"/>
  <c r="D76" i="9"/>
  <c r="C76" i="9"/>
  <c r="S64" i="9"/>
  <c r="P64" i="9"/>
  <c r="M64" i="9"/>
  <c r="J64" i="9"/>
  <c r="G64" i="9"/>
  <c r="D64" i="9"/>
  <c r="C64" i="9"/>
  <c r="S52" i="9"/>
  <c r="P52" i="9"/>
  <c r="M52" i="9"/>
  <c r="J52" i="9"/>
  <c r="G52" i="9"/>
  <c r="D52" i="9"/>
  <c r="C52" i="9"/>
  <c r="B52" i="9"/>
  <c r="S40" i="9"/>
  <c r="P40" i="9"/>
  <c r="M40" i="9"/>
  <c r="J40" i="9"/>
  <c r="G40" i="9"/>
  <c r="D40" i="9"/>
  <c r="C40" i="9"/>
  <c r="S28" i="9"/>
  <c r="P28" i="9"/>
  <c r="M28" i="9"/>
  <c r="J28" i="9"/>
  <c r="G28" i="9"/>
  <c r="D28" i="9"/>
  <c r="C28" i="9"/>
  <c r="S16" i="9"/>
  <c r="P16" i="9"/>
  <c r="M16" i="9"/>
  <c r="J16" i="9"/>
  <c r="G16" i="9"/>
  <c r="D16" i="9"/>
  <c r="C16" i="9"/>
  <c r="S4" i="9"/>
  <c r="P4" i="9"/>
  <c r="M4" i="9"/>
  <c r="J4" i="9"/>
  <c r="G4" i="9"/>
  <c r="D4" i="9"/>
  <c r="C4" i="9"/>
  <c r="B4" i="9"/>
  <c r="T3" i="9"/>
  <c r="S3" i="9"/>
  <c r="Q3" i="9"/>
  <c r="P3" i="9"/>
  <c r="N3" i="9"/>
  <c r="M3" i="9"/>
  <c r="K3" i="9"/>
  <c r="J3" i="9"/>
  <c r="H3" i="9"/>
  <c r="G3" i="9"/>
  <c r="E3" i="9"/>
  <c r="D3" i="9"/>
  <c r="U215" i="8"/>
  <c r="R215" i="8"/>
  <c r="O215" i="8"/>
  <c r="L215" i="8"/>
  <c r="I215" i="8"/>
  <c r="F215" i="8"/>
  <c r="U214" i="8"/>
  <c r="R214" i="8"/>
  <c r="O214" i="8"/>
  <c r="L214" i="8"/>
  <c r="I214" i="8"/>
  <c r="F214" i="8"/>
  <c r="U213" i="8"/>
  <c r="R213" i="8"/>
  <c r="O213" i="8"/>
  <c r="L213" i="8"/>
  <c r="I213" i="8"/>
  <c r="F213" i="8"/>
  <c r="U212" i="8"/>
  <c r="R212" i="8"/>
  <c r="O212" i="8"/>
  <c r="L212" i="8"/>
  <c r="I212" i="8"/>
  <c r="F212" i="8"/>
  <c r="U211" i="8"/>
  <c r="R211" i="8"/>
  <c r="O211" i="8"/>
  <c r="L211" i="8"/>
  <c r="I211" i="8"/>
  <c r="F211" i="8"/>
  <c r="U210" i="8"/>
  <c r="R210" i="8"/>
  <c r="O210" i="8"/>
  <c r="L210" i="8"/>
  <c r="I210" i="8"/>
  <c r="F210" i="8"/>
  <c r="U209" i="8"/>
  <c r="R209" i="8"/>
  <c r="O209" i="8"/>
  <c r="L209" i="8"/>
  <c r="I209" i="8"/>
  <c r="F209" i="8"/>
  <c r="U208" i="8"/>
  <c r="R208" i="8"/>
  <c r="O208" i="8"/>
  <c r="L208" i="8"/>
  <c r="I208" i="8"/>
  <c r="F208" i="8"/>
  <c r="U207" i="8"/>
  <c r="R207" i="8"/>
  <c r="O207" i="8"/>
  <c r="L207" i="8"/>
  <c r="I207" i="8"/>
  <c r="F207" i="8"/>
  <c r="U206" i="8"/>
  <c r="R206" i="8"/>
  <c r="O206" i="8"/>
  <c r="L206" i="8"/>
  <c r="I206" i="8"/>
  <c r="F206" i="8"/>
  <c r="U205" i="8"/>
  <c r="R205" i="8"/>
  <c r="O205" i="8"/>
  <c r="L205" i="8"/>
  <c r="I205" i="8"/>
  <c r="F205" i="8"/>
  <c r="U204" i="8"/>
  <c r="R204" i="8"/>
  <c r="O204" i="8"/>
  <c r="L204" i="8"/>
  <c r="I204" i="8"/>
  <c r="F204" i="8"/>
  <c r="B200" i="8"/>
  <c r="S136" i="8"/>
  <c r="P136" i="8"/>
  <c r="M136" i="8"/>
  <c r="J136" i="8"/>
  <c r="G136" i="8"/>
  <c r="D136" i="8"/>
  <c r="C136" i="8"/>
  <c r="S124" i="8"/>
  <c r="P124" i="8"/>
  <c r="M124" i="8"/>
  <c r="J124" i="8"/>
  <c r="G124" i="8"/>
  <c r="D124" i="8"/>
  <c r="C124" i="8"/>
  <c r="B124" i="8"/>
  <c r="S112" i="8"/>
  <c r="P112" i="8"/>
  <c r="M112" i="8"/>
  <c r="J112" i="8"/>
  <c r="G112" i="8"/>
  <c r="D112" i="8"/>
  <c r="C112" i="8"/>
  <c r="S100" i="8"/>
  <c r="P100" i="8"/>
  <c r="M100" i="8"/>
  <c r="J100" i="8"/>
  <c r="G100" i="8"/>
  <c r="D100" i="8"/>
  <c r="C100" i="8"/>
  <c r="S88" i="8"/>
  <c r="P88" i="8"/>
  <c r="M88" i="8"/>
  <c r="J88" i="8"/>
  <c r="G88" i="8"/>
  <c r="D88" i="8"/>
  <c r="C88" i="8"/>
  <c r="B88" i="8"/>
  <c r="S76" i="8"/>
  <c r="P76" i="8"/>
  <c r="M76" i="8"/>
  <c r="J76" i="8"/>
  <c r="G76" i="8"/>
  <c r="D76" i="8"/>
  <c r="C76" i="8"/>
  <c r="S64" i="8"/>
  <c r="P64" i="8"/>
  <c r="M64" i="8"/>
  <c r="J64" i="8"/>
  <c r="G64" i="8"/>
  <c r="D64" i="8"/>
  <c r="C64" i="8"/>
  <c r="S52" i="8"/>
  <c r="P52" i="8"/>
  <c r="M52" i="8"/>
  <c r="J52" i="8"/>
  <c r="G52" i="8"/>
  <c r="D52" i="8"/>
  <c r="C52" i="8"/>
  <c r="B52" i="8"/>
  <c r="S40" i="8"/>
  <c r="P40" i="8"/>
  <c r="M40" i="8"/>
  <c r="J40" i="8"/>
  <c r="G40" i="8"/>
  <c r="D40" i="8"/>
  <c r="C40" i="8"/>
  <c r="S28" i="8"/>
  <c r="P28" i="8"/>
  <c r="M28" i="8"/>
  <c r="J28" i="8"/>
  <c r="G28" i="8"/>
  <c r="C28" i="8"/>
  <c r="S16" i="8"/>
  <c r="P16" i="8"/>
  <c r="M16" i="8"/>
  <c r="J16" i="8"/>
  <c r="G16" i="8"/>
  <c r="D16" i="8"/>
  <c r="C16" i="8"/>
  <c r="S4" i="8"/>
  <c r="P4" i="8"/>
  <c r="M4" i="8"/>
  <c r="J4" i="8"/>
  <c r="G4" i="8"/>
  <c r="D4" i="8"/>
  <c r="C4" i="8"/>
  <c r="B4" i="8"/>
  <c r="T3" i="8"/>
  <c r="S3" i="8"/>
  <c r="Q3" i="8"/>
  <c r="P3" i="8"/>
  <c r="N3" i="8"/>
  <c r="M3" i="8"/>
  <c r="K3" i="8"/>
  <c r="J3" i="8"/>
  <c r="H3" i="8"/>
  <c r="G3" i="8"/>
  <c r="E3" i="8"/>
  <c r="D3" i="8"/>
  <c r="U215" i="7"/>
  <c r="R215" i="7"/>
  <c r="O215" i="7"/>
  <c r="L215" i="7"/>
  <c r="I215" i="7"/>
  <c r="F215" i="7"/>
  <c r="U214" i="7"/>
  <c r="R214" i="7"/>
  <c r="O214" i="7"/>
  <c r="L214" i="7"/>
  <c r="I214" i="7"/>
  <c r="F214" i="7"/>
  <c r="U213" i="7"/>
  <c r="R213" i="7"/>
  <c r="O213" i="7"/>
  <c r="L213" i="7"/>
  <c r="I213" i="7"/>
  <c r="F213" i="7"/>
  <c r="U212" i="7"/>
  <c r="R212" i="7"/>
  <c r="O212" i="7"/>
  <c r="L212" i="7"/>
  <c r="I212" i="7"/>
  <c r="F212" i="7"/>
  <c r="U211" i="7"/>
  <c r="R211" i="7"/>
  <c r="O211" i="7"/>
  <c r="L211" i="7"/>
  <c r="I211" i="7"/>
  <c r="F211" i="7"/>
  <c r="U210" i="7"/>
  <c r="R210" i="7"/>
  <c r="O210" i="7"/>
  <c r="L210" i="7"/>
  <c r="I210" i="7"/>
  <c r="F210" i="7"/>
  <c r="U209" i="7"/>
  <c r="R209" i="7"/>
  <c r="O209" i="7"/>
  <c r="L209" i="7"/>
  <c r="I209" i="7"/>
  <c r="F209" i="7"/>
  <c r="U208" i="7"/>
  <c r="R208" i="7"/>
  <c r="O208" i="7"/>
  <c r="L208" i="7"/>
  <c r="I208" i="7"/>
  <c r="F208" i="7"/>
  <c r="U207" i="7"/>
  <c r="R207" i="7"/>
  <c r="O207" i="7"/>
  <c r="L207" i="7"/>
  <c r="I207" i="7"/>
  <c r="F207" i="7"/>
  <c r="U206" i="7"/>
  <c r="R206" i="7"/>
  <c r="O206" i="7"/>
  <c r="L206" i="7"/>
  <c r="I206" i="7"/>
  <c r="F206" i="7"/>
  <c r="U205" i="7"/>
  <c r="R205" i="7"/>
  <c r="O205" i="7"/>
  <c r="L205" i="7"/>
  <c r="I205" i="7"/>
  <c r="F205" i="7"/>
  <c r="U204" i="7"/>
  <c r="R204" i="7"/>
  <c r="O204" i="7"/>
  <c r="L204" i="7"/>
  <c r="I204" i="7"/>
  <c r="F204" i="7"/>
  <c r="B200" i="7"/>
  <c r="S136" i="7"/>
  <c r="P136" i="7"/>
  <c r="M136" i="7"/>
  <c r="J136" i="7"/>
  <c r="G136" i="7"/>
  <c r="D136" i="7"/>
  <c r="C136" i="7"/>
  <c r="S124" i="7"/>
  <c r="P124" i="7"/>
  <c r="M124" i="7"/>
  <c r="J124" i="7"/>
  <c r="G124" i="7"/>
  <c r="D124" i="7"/>
  <c r="C124" i="7"/>
  <c r="B124" i="7"/>
  <c r="S112" i="7"/>
  <c r="P112" i="7"/>
  <c r="M112" i="7"/>
  <c r="J112" i="7"/>
  <c r="G112" i="7"/>
  <c r="D112" i="7"/>
  <c r="C112" i="7"/>
  <c r="S100" i="7"/>
  <c r="P100" i="7"/>
  <c r="M100" i="7"/>
  <c r="J100" i="7"/>
  <c r="G100" i="7"/>
  <c r="D100" i="7"/>
  <c r="C100" i="7"/>
  <c r="S88" i="7"/>
  <c r="P88" i="7"/>
  <c r="M88" i="7"/>
  <c r="J88" i="7"/>
  <c r="G88" i="7"/>
  <c r="D88" i="7"/>
  <c r="C88" i="7"/>
  <c r="B88" i="7"/>
  <c r="S76" i="7"/>
  <c r="P76" i="7"/>
  <c r="M76" i="7"/>
  <c r="J76" i="7"/>
  <c r="G76" i="7"/>
  <c r="D76" i="7"/>
  <c r="C76" i="7"/>
  <c r="S64" i="7"/>
  <c r="P64" i="7"/>
  <c r="M64" i="7"/>
  <c r="J64" i="7"/>
  <c r="G64" i="7"/>
  <c r="D64" i="7"/>
  <c r="C64" i="7"/>
  <c r="S52" i="7"/>
  <c r="P52" i="7"/>
  <c r="M52" i="7"/>
  <c r="J52" i="7"/>
  <c r="G52" i="7"/>
  <c r="D52" i="7"/>
  <c r="C52" i="7"/>
  <c r="B52" i="7"/>
  <c r="S40" i="7"/>
  <c r="P40" i="7"/>
  <c r="M40" i="7"/>
  <c r="J40" i="7"/>
  <c r="G40" i="7"/>
  <c r="D40" i="7"/>
  <c r="C40" i="7"/>
  <c r="S28" i="7"/>
  <c r="P28" i="7"/>
  <c r="M28" i="7"/>
  <c r="J28" i="7"/>
  <c r="G28" i="7"/>
  <c r="D28" i="7"/>
  <c r="C28" i="7"/>
  <c r="S16" i="7"/>
  <c r="P16" i="7"/>
  <c r="M16" i="7"/>
  <c r="J16" i="7"/>
  <c r="G16" i="7"/>
  <c r="D16" i="7"/>
  <c r="C16" i="7"/>
  <c r="S4" i="7"/>
  <c r="P4" i="7"/>
  <c r="M4" i="7"/>
  <c r="J4" i="7"/>
  <c r="G4" i="7"/>
  <c r="D4" i="7"/>
  <c r="C4" i="7"/>
  <c r="B4" i="7"/>
  <c r="T3" i="7"/>
  <c r="S3" i="7"/>
  <c r="Q3" i="7"/>
  <c r="P3" i="7"/>
  <c r="N3" i="7"/>
  <c r="M3" i="7"/>
  <c r="K3" i="7"/>
  <c r="J3" i="7"/>
  <c r="H3" i="7"/>
  <c r="G3" i="7"/>
  <c r="E3" i="7"/>
  <c r="D3" i="7"/>
  <c r="U215" i="6"/>
  <c r="R215" i="6"/>
  <c r="O215" i="6"/>
  <c r="L215" i="6"/>
  <c r="I215" i="6"/>
  <c r="F215" i="6"/>
  <c r="U214" i="6"/>
  <c r="R214" i="6"/>
  <c r="O214" i="6"/>
  <c r="L214" i="6"/>
  <c r="I214" i="6"/>
  <c r="F214" i="6"/>
  <c r="U213" i="6"/>
  <c r="R213" i="6"/>
  <c r="O213" i="6"/>
  <c r="L213" i="6"/>
  <c r="I213" i="6"/>
  <c r="F213" i="6"/>
  <c r="U212" i="6"/>
  <c r="R212" i="6"/>
  <c r="O212" i="6"/>
  <c r="L212" i="6"/>
  <c r="I212" i="6"/>
  <c r="F212" i="6"/>
  <c r="U211" i="6"/>
  <c r="R211" i="6"/>
  <c r="O211" i="6"/>
  <c r="L211" i="6"/>
  <c r="I211" i="6"/>
  <c r="F211" i="6"/>
  <c r="U210" i="6"/>
  <c r="R210" i="6"/>
  <c r="O210" i="6"/>
  <c r="L210" i="6"/>
  <c r="I210" i="6"/>
  <c r="F210" i="6"/>
  <c r="U209" i="6"/>
  <c r="R209" i="6"/>
  <c r="O209" i="6"/>
  <c r="L209" i="6"/>
  <c r="I209" i="6"/>
  <c r="F209" i="6"/>
  <c r="U208" i="6"/>
  <c r="R208" i="6"/>
  <c r="O208" i="6"/>
  <c r="L208" i="6"/>
  <c r="I208" i="6"/>
  <c r="F208" i="6"/>
  <c r="U207" i="6"/>
  <c r="R207" i="6"/>
  <c r="O207" i="6"/>
  <c r="L207" i="6"/>
  <c r="I207" i="6"/>
  <c r="F207" i="6"/>
  <c r="U206" i="6"/>
  <c r="R206" i="6"/>
  <c r="O206" i="6"/>
  <c r="L206" i="6"/>
  <c r="I206" i="6"/>
  <c r="F206" i="6"/>
  <c r="U205" i="6"/>
  <c r="R205" i="6"/>
  <c r="O205" i="6"/>
  <c r="L205" i="6"/>
  <c r="I205" i="6"/>
  <c r="F205" i="6"/>
  <c r="R204" i="6"/>
  <c r="O204" i="6"/>
  <c r="L204" i="6"/>
  <c r="I204" i="6"/>
  <c r="F204" i="6"/>
  <c r="B200" i="6"/>
  <c r="S136" i="6"/>
  <c r="P136" i="6"/>
  <c r="M136" i="6"/>
  <c r="J136" i="6"/>
  <c r="G136" i="6"/>
  <c r="D136" i="6"/>
  <c r="C136" i="6"/>
  <c r="S124" i="6"/>
  <c r="P124" i="6"/>
  <c r="M124" i="6"/>
  <c r="J124" i="6"/>
  <c r="G124" i="6"/>
  <c r="D124" i="6"/>
  <c r="C124" i="6"/>
  <c r="B124" i="6"/>
  <c r="S112" i="6"/>
  <c r="P112" i="6"/>
  <c r="M112" i="6"/>
  <c r="J112" i="6"/>
  <c r="G112" i="6"/>
  <c r="D112" i="6"/>
  <c r="C112" i="6"/>
  <c r="S100" i="6"/>
  <c r="P100" i="6"/>
  <c r="M100" i="6"/>
  <c r="J100" i="6"/>
  <c r="G100" i="6"/>
  <c r="D100" i="6"/>
  <c r="C100" i="6"/>
  <c r="S88" i="6"/>
  <c r="P88" i="6"/>
  <c r="M88" i="6"/>
  <c r="J88" i="6"/>
  <c r="G88" i="6"/>
  <c r="D88" i="6"/>
  <c r="C88" i="6"/>
  <c r="B88" i="6"/>
  <c r="S76" i="6"/>
  <c r="P76" i="6"/>
  <c r="M76" i="6"/>
  <c r="J76" i="6"/>
  <c r="G76" i="6"/>
  <c r="D76" i="6"/>
  <c r="C76" i="6"/>
  <c r="S64" i="6"/>
  <c r="P64" i="6"/>
  <c r="M64" i="6"/>
  <c r="J64" i="6"/>
  <c r="G64" i="6"/>
  <c r="D64" i="6"/>
  <c r="C64" i="6"/>
  <c r="S52" i="6"/>
  <c r="P52" i="6"/>
  <c r="M52" i="6"/>
  <c r="J52" i="6"/>
  <c r="G52" i="6"/>
  <c r="D52" i="6"/>
  <c r="C52" i="6"/>
  <c r="B52" i="6"/>
  <c r="S40" i="6"/>
  <c r="P40" i="6"/>
  <c r="M40" i="6"/>
  <c r="J40" i="6"/>
  <c r="G40" i="6"/>
  <c r="D40" i="6"/>
  <c r="C40" i="6"/>
  <c r="S28" i="6"/>
  <c r="P28" i="6"/>
  <c r="M28" i="6"/>
  <c r="J28" i="6"/>
  <c r="G28" i="6"/>
  <c r="D28" i="6"/>
  <c r="C28" i="6"/>
  <c r="S16" i="6"/>
  <c r="P16" i="6"/>
  <c r="M16" i="6"/>
  <c r="J16" i="6"/>
  <c r="G16" i="6"/>
  <c r="D16" i="6"/>
  <c r="C16" i="6"/>
  <c r="S4" i="6"/>
  <c r="P4" i="6"/>
  <c r="M4" i="6"/>
  <c r="J4" i="6"/>
  <c r="G4" i="6"/>
  <c r="D4" i="6"/>
  <c r="C4" i="6"/>
  <c r="B4" i="6"/>
  <c r="T3" i="6"/>
  <c r="S3" i="6"/>
  <c r="Q3" i="6"/>
  <c r="P3" i="6"/>
  <c r="N3" i="6"/>
  <c r="M3" i="6"/>
  <c r="K3" i="6"/>
  <c r="J3" i="6"/>
  <c r="H3" i="6"/>
  <c r="G3" i="6"/>
  <c r="E3" i="6"/>
  <c r="D3" i="6"/>
  <c r="U215" i="5"/>
  <c r="R215" i="5"/>
  <c r="O215" i="5"/>
  <c r="L215" i="5"/>
  <c r="I215" i="5"/>
  <c r="F215" i="5"/>
  <c r="U214" i="5"/>
  <c r="R214" i="5"/>
  <c r="O214" i="5"/>
  <c r="L214" i="5"/>
  <c r="I214" i="5"/>
  <c r="F214" i="5"/>
  <c r="U213" i="5"/>
  <c r="R213" i="5"/>
  <c r="O213" i="5"/>
  <c r="L213" i="5"/>
  <c r="I213" i="5"/>
  <c r="F213" i="5"/>
  <c r="U212" i="5"/>
  <c r="R212" i="5"/>
  <c r="O212" i="5"/>
  <c r="L212" i="5"/>
  <c r="I212" i="5"/>
  <c r="F212" i="5"/>
  <c r="U211" i="5"/>
  <c r="R211" i="5"/>
  <c r="O211" i="5"/>
  <c r="L211" i="5"/>
  <c r="I211" i="5"/>
  <c r="F211" i="5"/>
  <c r="U210" i="5"/>
  <c r="R210" i="5"/>
  <c r="O210" i="5"/>
  <c r="L210" i="5"/>
  <c r="I210" i="5"/>
  <c r="F210" i="5"/>
  <c r="U209" i="5"/>
  <c r="R209" i="5"/>
  <c r="O209" i="5"/>
  <c r="L209" i="5"/>
  <c r="I209" i="5"/>
  <c r="F209" i="5"/>
  <c r="U208" i="5"/>
  <c r="R208" i="5"/>
  <c r="O208" i="5"/>
  <c r="L208" i="5"/>
  <c r="I208" i="5"/>
  <c r="F208" i="5"/>
  <c r="U207" i="5"/>
  <c r="R207" i="5"/>
  <c r="O207" i="5"/>
  <c r="L207" i="5"/>
  <c r="I207" i="5"/>
  <c r="F207" i="5"/>
  <c r="U206" i="5"/>
  <c r="R206" i="5"/>
  <c r="O206" i="5"/>
  <c r="L206" i="5"/>
  <c r="I206" i="5"/>
  <c r="F206" i="5"/>
  <c r="U205" i="5"/>
  <c r="R205" i="5"/>
  <c r="O205" i="5"/>
  <c r="L205" i="5"/>
  <c r="I205" i="5"/>
  <c r="F205" i="5"/>
  <c r="U204" i="5"/>
  <c r="R204" i="5"/>
  <c r="O204" i="5"/>
  <c r="L204" i="5"/>
  <c r="I204" i="5"/>
  <c r="F204" i="5"/>
  <c r="B200" i="5"/>
  <c r="S136" i="5"/>
  <c r="P136" i="5"/>
  <c r="M136" i="5"/>
  <c r="J136" i="5"/>
  <c r="G136" i="5"/>
  <c r="D136" i="5"/>
  <c r="C136" i="5"/>
  <c r="S124" i="5"/>
  <c r="P124" i="5"/>
  <c r="M124" i="5"/>
  <c r="J124" i="5"/>
  <c r="G124" i="5"/>
  <c r="D124" i="5"/>
  <c r="C124" i="5"/>
  <c r="B124" i="5"/>
  <c r="S112" i="5"/>
  <c r="P112" i="5"/>
  <c r="M112" i="5"/>
  <c r="J112" i="5"/>
  <c r="G112" i="5"/>
  <c r="D112" i="5"/>
  <c r="C112" i="5"/>
  <c r="S100" i="5"/>
  <c r="P100" i="5"/>
  <c r="M100" i="5"/>
  <c r="J100" i="5"/>
  <c r="G100" i="5"/>
  <c r="D100" i="5"/>
  <c r="C100" i="5"/>
  <c r="S88" i="5"/>
  <c r="P88" i="5"/>
  <c r="M88" i="5"/>
  <c r="J88" i="5"/>
  <c r="G88" i="5"/>
  <c r="D88" i="5"/>
  <c r="C88" i="5"/>
  <c r="B88" i="5"/>
  <c r="S76" i="5"/>
  <c r="P76" i="5"/>
  <c r="M76" i="5"/>
  <c r="J76" i="5"/>
  <c r="G76" i="5"/>
  <c r="D76" i="5"/>
  <c r="C76" i="5"/>
  <c r="S64" i="5"/>
  <c r="P64" i="5"/>
  <c r="M64" i="5"/>
  <c r="J64" i="5"/>
  <c r="G64" i="5"/>
  <c r="D64" i="5"/>
  <c r="C64" i="5"/>
  <c r="S52" i="5"/>
  <c r="P52" i="5"/>
  <c r="M52" i="5"/>
  <c r="J52" i="5"/>
  <c r="G52" i="5"/>
  <c r="D52" i="5"/>
  <c r="C52" i="5"/>
  <c r="B52" i="5"/>
  <c r="S40" i="5"/>
  <c r="P40" i="5"/>
  <c r="M40" i="5"/>
  <c r="J40" i="5"/>
  <c r="G40" i="5"/>
  <c r="D40" i="5"/>
  <c r="C40" i="5"/>
  <c r="S28" i="5"/>
  <c r="P28" i="5"/>
  <c r="M28" i="5"/>
  <c r="J28" i="5"/>
  <c r="G28" i="5"/>
  <c r="D28" i="5"/>
  <c r="C28" i="5"/>
  <c r="S16" i="5"/>
  <c r="P16" i="5"/>
  <c r="M16" i="5"/>
  <c r="J16" i="5"/>
  <c r="G16" i="5"/>
  <c r="D16" i="5"/>
  <c r="C16" i="5"/>
  <c r="S4" i="5"/>
  <c r="P4" i="5"/>
  <c r="M4" i="5"/>
  <c r="J4" i="5"/>
  <c r="G4" i="5"/>
  <c r="D4" i="5"/>
  <c r="C4" i="5"/>
  <c r="B4" i="5"/>
  <c r="T3" i="5"/>
  <c r="S3" i="5"/>
  <c r="Q3" i="5"/>
  <c r="P3" i="5"/>
  <c r="N3" i="5"/>
  <c r="M3" i="5"/>
  <c r="K3" i="5"/>
  <c r="J3" i="5"/>
  <c r="H3" i="5"/>
  <c r="G3" i="5"/>
  <c r="E3" i="5"/>
  <c r="D3" i="5"/>
  <c r="U215" i="4"/>
  <c r="R215" i="4"/>
  <c r="O215" i="4"/>
  <c r="L215" i="4"/>
  <c r="I215" i="4"/>
  <c r="F215" i="4"/>
  <c r="U214" i="4"/>
  <c r="R214" i="4"/>
  <c r="O214" i="4"/>
  <c r="L214" i="4"/>
  <c r="I214" i="4"/>
  <c r="F214" i="4"/>
  <c r="U213" i="4"/>
  <c r="R213" i="4"/>
  <c r="O213" i="4"/>
  <c r="L213" i="4"/>
  <c r="I213" i="4"/>
  <c r="F213" i="4"/>
  <c r="U212" i="4"/>
  <c r="R212" i="4"/>
  <c r="O212" i="4"/>
  <c r="L212" i="4"/>
  <c r="I212" i="4"/>
  <c r="F212" i="4"/>
  <c r="U211" i="4"/>
  <c r="R211" i="4"/>
  <c r="O211" i="4"/>
  <c r="L211" i="4"/>
  <c r="I211" i="4"/>
  <c r="F211" i="4"/>
  <c r="U210" i="4"/>
  <c r="R210" i="4"/>
  <c r="O210" i="4"/>
  <c r="L210" i="4"/>
  <c r="I210" i="4"/>
  <c r="F210" i="4"/>
  <c r="U209" i="4"/>
  <c r="R209" i="4"/>
  <c r="O209" i="4"/>
  <c r="L209" i="4"/>
  <c r="I209" i="4"/>
  <c r="F209" i="4"/>
  <c r="U208" i="4"/>
  <c r="R208" i="4"/>
  <c r="O208" i="4"/>
  <c r="L208" i="4"/>
  <c r="I208" i="4"/>
  <c r="F208" i="4"/>
  <c r="U207" i="4"/>
  <c r="R207" i="4"/>
  <c r="O207" i="4"/>
  <c r="L207" i="4"/>
  <c r="I207" i="4"/>
  <c r="F207" i="4"/>
  <c r="U206" i="4"/>
  <c r="R206" i="4"/>
  <c r="O206" i="4"/>
  <c r="L206" i="4"/>
  <c r="I206" i="4"/>
  <c r="F206" i="4"/>
  <c r="U205" i="4"/>
  <c r="R205" i="4"/>
  <c r="O205" i="4"/>
  <c r="L205" i="4"/>
  <c r="I205" i="4"/>
  <c r="F205" i="4"/>
  <c r="U204" i="4"/>
  <c r="R204" i="4"/>
  <c r="O204" i="4"/>
  <c r="L204" i="4"/>
  <c r="I204" i="4"/>
  <c r="F204" i="4"/>
  <c r="B200" i="4"/>
  <c r="S136" i="4"/>
  <c r="P136" i="4"/>
  <c r="M136" i="4"/>
  <c r="J136" i="4"/>
  <c r="G136" i="4"/>
  <c r="D136" i="4"/>
  <c r="C136" i="4"/>
  <c r="S124" i="4"/>
  <c r="P124" i="4"/>
  <c r="M124" i="4"/>
  <c r="J124" i="4"/>
  <c r="G124" i="4"/>
  <c r="D124" i="4"/>
  <c r="C124" i="4"/>
  <c r="B124" i="4"/>
  <c r="S112" i="4"/>
  <c r="P112" i="4"/>
  <c r="M112" i="4"/>
  <c r="J112" i="4"/>
  <c r="G112" i="4"/>
  <c r="D112" i="4"/>
  <c r="C112" i="4"/>
  <c r="S100" i="4"/>
  <c r="P100" i="4"/>
  <c r="M100" i="4"/>
  <c r="J100" i="4"/>
  <c r="G100" i="4"/>
  <c r="D100" i="4"/>
  <c r="C100" i="4"/>
  <c r="S88" i="4"/>
  <c r="P88" i="4"/>
  <c r="M88" i="4"/>
  <c r="J88" i="4"/>
  <c r="G88" i="4"/>
  <c r="D88" i="4"/>
  <c r="C88" i="4"/>
  <c r="B88" i="4"/>
  <c r="S76" i="4"/>
  <c r="P76" i="4"/>
  <c r="M76" i="4"/>
  <c r="J76" i="4"/>
  <c r="G76" i="4"/>
  <c r="D76" i="4"/>
  <c r="C76" i="4"/>
  <c r="S64" i="4"/>
  <c r="P64" i="4"/>
  <c r="M64" i="4"/>
  <c r="J64" i="4"/>
  <c r="G64" i="4"/>
  <c r="D64" i="4"/>
  <c r="C64" i="4"/>
  <c r="S52" i="4"/>
  <c r="P52" i="4"/>
  <c r="M52" i="4"/>
  <c r="J52" i="4"/>
  <c r="G52" i="4"/>
  <c r="D52" i="4"/>
  <c r="C52" i="4"/>
  <c r="B52" i="4"/>
  <c r="S40" i="4"/>
  <c r="P40" i="4"/>
  <c r="M40" i="4"/>
  <c r="J40" i="4"/>
  <c r="G40" i="4"/>
  <c r="D40" i="4"/>
  <c r="C40" i="4"/>
  <c r="S28" i="4"/>
  <c r="P28" i="4"/>
  <c r="M28" i="4"/>
  <c r="J28" i="4"/>
  <c r="G28" i="4"/>
  <c r="D28" i="4"/>
  <c r="C28" i="4"/>
  <c r="S16" i="4"/>
  <c r="P16" i="4"/>
  <c r="M16" i="4"/>
  <c r="J16" i="4"/>
  <c r="G16" i="4"/>
  <c r="D16" i="4"/>
  <c r="C16" i="4"/>
  <c r="S4" i="4"/>
  <c r="P4" i="4"/>
  <c r="M4" i="4"/>
  <c r="J4" i="4"/>
  <c r="G4" i="4"/>
  <c r="D4" i="4"/>
  <c r="C4" i="4"/>
  <c r="B4" i="4"/>
  <c r="T3" i="4"/>
  <c r="S3" i="4"/>
  <c r="Q3" i="4"/>
  <c r="P3" i="4"/>
  <c r="N3" i="4"/>
  <c r="M3" i="4"/>
  <c r="K3" i="4"/>
  <c r="J3" i="4"/>
  <c r="H3" i="4"/>
  <c r="G3" i="4"/>
  <c r="E3" i="4"/>
  <c r="D3" i="4"/>
  <c r="F215" i="3"/>
  <c r="F214" i="3"/>
  <c r="F213" i="3"/>
  <c r="F212" i="3"/>
  <c r="F211" i="3"/>
  <c r="F210" i="3"/>
  <c r="F209" i="3"/>
  <c r="F208" i="3"/>
  <c r="F207" i="3"/>
  <c r="F206" i="3"/>
  <c r="F205" i="3"/>
  <c r="F204" i="3"/>
  <c r="V7" i="2" a="1"/>
  <c r="D7" i="2"/>
  <c r="V7" i="2"/>
  <c r="V6" i="2" a="1"/>
  <c r="I205" i="3"/>
  <c r="D6" i="2"/>
  <c r="V6" i="2"/>
  <c r="B200" i="3"/>
  <c r="D136" i="3"/>
  <c r="D124" i="3"/>
  <c r="D112" i="3"/>
  <c r="D100" i="3"/>
  <c r="D88" i="3"/>
  <c r="D76" i="3"/>
  <c r="D64" i="3"/>
  <c r="D52" i="3"/>
  <c r="D40" i="3"/>
  <c r="D28" i="3"/>
  <c r="D3" i="3"/>
  <c r="D8" i="2"/>
  <c r="D9" i="2"/>
  <c r="D10" i="2"/>
  <c r="D11" i="2"/>
  <c r="D12" i="2"/>
  <c r="D13" i="2"/>
  <c r="D14" i="2"/>
  <c r="D15" i="2"/>
  <c r="D16" i="2"/>
  <c r="D5" i="2"/>
  <c r="D16" i="3"/>
  <c r="D4" i="3"/>
  <c r="E3" i="3"/>
  <c r="V3" i="2"/>
  <c r="I3" i="2"/>
  <c r="B2" i="2"/>
  <c r="T3" i="3"/>
  <c r="S3" i="3"/>
  <c r="Q3" i="3"/>
  <c r="P3" i="3"/>
  <c r="N3" i="3"/>
  <c r="M3" i="3"/>
  <c r="K3" i="3"/>
  <c r="J3" i="3"/>
  <c r="H3" i="3"/>
  <c r="G3" i="3"/>
  <c r="B2" i="24"/>
  <c r="B2" i="23"/>
  <c r="B2" i="22"/>
  <c r="B2" i="21"/>
  <c r="B2" i="19"/>
  <c r="B2" i="18"/>
  <c r="B2" i="14"/>
  <c r="B2" i="13"/>
  <c r="B2" i="12"/>
  <c r="B2" i="11"/>
  <c r="B2" i="10"/>
  <c r="B2" i="9"/>
  <c r="B2" i="8"/>
  <c r="B2" i="7"/>
  <c r="B2" i="6"/>
  <c r="B2" i="5"/>
  <c r="B2" i="4"/>
  <c r="B2" i="3"/>
  <c r="B37" i="17"/>
  <c r="B38" i="17"/>
  <c r="B39" i="17"/>
  <c r="B40" i="17"/>
  <c r="B41" i="17"/>
  <c r="B42" i="17"/>
  <c r="B43" i="17"/>
  <c r="B44" i="17"/>
  <c r="B45" i="17"/>
  <c r="B46" i="17"/>
  <c r="B47" i="17"/>
  <c r="B48" i="17"/>
  <c r="B49" i="17"/>
  <c r="B50" i="17"/>
  <c r="B51" i="17"/>
  <c r="B52" i="17"/>
  <c r="B53" i="17"/>
  <c r="B36" i="17"/>
  <c r="L205" i="3"/>
  <c r="O205" i="3"/>
  <c r="R205" i="3"/>
  <c r="U205" i="3"/>
  <c r="I206" i="3"/>
  <c r="L206" i="3"/>
  <c r="O206" i="3"/>
  <c r="R206" i="3"/>
  <c r="U206" i="3"/>
  <c r="I207" i="3"/>
  <c r="L207" i="3"/>
  <c r="O207" i="3"/>
  <c r="R207" i="3"/>
  <c r="U207" i="3"/>
  <c r="I208" i="3"/>
  <c r="L208" i="3"/>
  <c r="O208" i="3"/>
  <c r="R208" i="3"/>
  <c r="U208" i="3"/>
  <c r="I209" i="3"/>
  <c r="L209" i="3"/>
  <c r="O209" i="3"/>
  <c r="R209" i="3"/>
  <c r="U209" i="3"/>
  <c r="I210" i="3"/>
  <c r="L210" i="3"/>
  <c r="O210" i="3"/>
  <c r="R210" i="3"/>
  <c r="U210" i="3"/>
  <c r="I211" i="3"/>
  <c r="L211" i="3"/>
  <c r="O211" i="3"/>
  <c r="R211" i="3"/>
  <c r="U211" i="3"/>
  <c r="I212" i="3"/>
  <c r="L212" i="3"/>
  <c r="O212" i="3"/>
  <c r="R212" i="3"/>
  <c r="U212" i="3"/>
  <c r="I213" i="3"/>
  <c r="L213" i="3"/>
  <c r="O213" i="3"/>
  <c r="R213" i="3"/>
  <c r="U213" i="3"/>
  <c r="I214" i="3"/>
  <c r="L214" i="3"/>
  <c r="O214" i="3"/>
  <c r="R214" i="3"/>
  <c r="U214" i="3"/>
  <c r="I215" i="3"/>
  <c r="L215" i="3"/>
  <c r="O215" i="3"/>
  <c r="R215" i="3"/>
  <c r="U215" i="3"/>
  <c r="I204" i="3"/>
  <c r="L204" i="3"/>
  <c r="O204" i="3"/>
  <c r="R204" i="3"/>
  <c r="U204" i="3"/>
  <c r="Z5" i="2" a="1"/>
  <c r="Z5" i="2"/>
  <c r="X5" i="2" a="1"/>
  <c r="X5" i="2"/>
  <c r="Y5" i="2" a="1"/>
  <c r="Y5" i="2"/>
  <c r="V5" i="2" a="1"/>
  <c r="V5" i="2"/>
  <c r="U4" i="2"/>
  <c r="T4" i="2"/>
  <c r="J105" i="1"/>
  <c r="S4" i="2"/>
  <c r="R4" i="2"/>
  <c r="Q4" i="2"/>
  <c r="P4" i="2"/>
  <c r="O4" i="2"/>
  <c r="N4" i="2"/>
  <c r="M4" i="2"/>
  <c r="L4" i="2"/>
  <c r="K4" i="2"/>
  <c r="J4" i="2"/>
  <c r="I4" i="2"/>
  <c r="H4" i="2"/>
  <c r="G4" i="2"/>
  <c r="F4" i="2"/>
  <c r="E4" i="2"/>
  <c r="D4" i="2"/>
  <c r="I120" i="1"/>
  <c r="K120" i="1"/>
  <c r="I121" i="1"/>
  <c r="K121" i="1"/>
  <c r="I122" i="1"/>
  <c r="K122" i="1"/>
  <c r="I108" i="1"/>
  <c r="K108" i="1"/>
  <c r="I109" i="1"/>
  <c r="K109" i="1"/>
  <c r="I110" i="1"/>
  <c r="K110" i="1"/>
  <c r="I111" i="1"/>
  <c r="K111" i="1"/>
  <c r="I112" i="1"/>
  <c r="K112" i="1"/>
  <c r="I113" i="1"/>
  <c r="K113" i="1"/>
  <c r="I115" i="1"/>
  <c r="K115" i="1"/>
  <c r="I116" i="1"/>
  <c r="I117" i="1"/>
  <c r="K117" i="1"/>
  <c r="I118" i="1"/>
  <c r="K118" i="1"/>
  <c r="C35" i="17"/>
  <c r="I107" i="1"/>
  <c r="K107" i="1"/>
  <c r="A31" i="17"/>
  <c r="C34" i="17"/>
  <c r="J110" i="2"/>
  <c r="D110" i="2"/>
  <c r="J109" i="2"/>
  <c r="J108" i="2"/>
  <c r="J107" i="2"/>
  <c r="J106" i="2"/>
  <c r="J105" i="2"/>
  <c r="J104" i="2"/>
  <c r="J103" i="2"/>
  <c r="J102" i="2"/>
  <c r="J101" i="2"/>
  <c r="J100" i="2"/>
  <c r="J99" i="2"/>
  <c r="J106" i="1"/>
  <c r="K116" i="1"/>
  <c r="I106" i="1"/>
  <c r="AA5" i="2" a="1"/>
  <c r="AA5" i="2"/>
  <c r="I125" i="1"/>
  <c r="K125" i="1"/>
  <c r="I124" i="1"/>
  <c r="K124" i="1"/>
  <c r="I123" i="1"/>
  <c r="K123" i="1"/>
  <c r="I119" i="1"/>
  <c r="K119" i="1"/>
  <c r="I114" i="1"/>
  <c r="K114" i="1"/>
  <c r="P88" i="3"/>
  <c r="S100" i="3"/>
  <c r="J136" i="3"/>
  <c r="C76" i="3"/>
  <c r="C112" i="3"/>
  <c r="P76" i="3"/>
  <c r="B88" i="3"/>
  <c r="P4" i="3"/>
  <c r="J100" i="3"/>
  <c r="J112" i="3"/>
  <c r="P136" i="3"/>
  <c r="C28" i="3"/>
  <c r="S52" i="3"/>
  <c r="G4" i="3"/>
  <c r="M88" i="3"/>
  <c r="J76" i="3"/>
  <c r="M52" i="3"/>
  <c r="G76" i="3"/>
  <c r="J64" i="3"/>
  <c r="G16" i="3"/>
  <c r="S28" i="3"/>
  <c r="G28" i="3"/>
  <c r="C4" i="3"/>
  <c r="M100" i="3"/>
  <c r="J40" i="3"/>
  <c r="S16" i="3"/>
  <c r="M76" i="3"/>
  <c r="J4" i="3"/>
  <c r="M64" i="3"/>
  <c r="S76" i="3"/>
  <c r="G64" i="3"/>
  <c r="C124" i="3"/>
  <c r="C64" i="3"/>
  <c r="P64" i="3"/>
  <c r="C40" i="3"/>
  <c r="B52" i="3"/>
  <c r="J16" i="3"/>
  <c r="P112" i="3"/>
  <c r="G112" i="3"/>
  <c r="P16" i="3"/>
  <c r="P52" i="3"/>
  <c r="M40" i="3"/>
  <c r="J88" i="3"/>
  <c r="M28" i="3"/>
  <c r="S40" i="3"/>
  <c r="P124" i="3"/>
  <c r="G136" i="3"/>
  <c r="S112" i="3"/>
  <c r="J52" i="3"/>
  <c r="M16" i="3"/>
  <c r="P100" i="3"/>
  <c r="G40" i="3"/>
  <c r="S64" i="3"/>
  <c r="S4" i="3"/>
  <c r="B124" i="3"/>
  <c r="S136" i="3"/>
  <c r="G100" i="3"/>
  <c r="M112" i="3"/>
  <c r="G52" i="3"/>
  <c r="C88" i="3"/>
  <c r="J28" i="3"/>
  <c r="J124" i="3"/>
  <c r="M4" i="3"/>
  <c r="B4" i="3"/>
  <c r="P28" i="3"/>
  <c r="S88" i="3"/>
  <c r="P40" i="3"/>
  <c r="C100" i="3"/>
  <c r="G124" i="3"/>
  <c r="M136" i="3"/>
  <c r="S124" i="3"/>
  <c r="C136" i="3"/>
  <c r="M124" i="3"/>
  <c r="C16" i="3"/>
  <c r="C52" i="3"/>
  <c r="G88" i="3"/>
  <c r="K102" i="2"/>
  <c r="L110" i="2"/>
  <c r="I109" i="2"/>
  <c r="N101" i="2"/>
  <c r="G109" i="2"/>
  <c r="G99" i="2"/>
  <c r="I106" i="2"/>
  <c r="G100" i="2"/>
  <c r="I105" i="2"/>
  <c r="H103" i="2"/>
  <c r="F104" i="2"/>
  <c r="E107" i="2"/>
  <c r="M99" i="2"/>
  <c r="H100" i="2"/>
  <c r="I107" i="2"/>
  <c r="H108" i="2"/>
  <c r="I108" i="2"/>
  <c r="H102" i="2"/>
  <c r="K104" i="2"/>
  <c r="C9" i="2"/>
  <c r="H110" i="2"/>
  <c r="C10" i="2"/>
  <c r="O100" i="2"/>
  <c r="N102" i="2"/>
  <c r="M110" i="2"/>
  <c r="N106" i="2"/>
  <c r="E101" i="2"/>
  <c r="N100" i="2"/>
  <c r="L100" i="2"/>
  <c r="I102" i="2"/>
  <c r="O109" i="2"/>
  <c r="O99" i="2"/>
  <c r="B5" i="2"/>
  <c r="I100" i="2"/>
  <c r="E106" i="2"/>
  <c r="K105" i="2"/>
  <c r="L105" i="2"/>
  <c r="E100" i="2"/>
  <c r="N109" i="2"/>
  <c r="L99" i="2"/>
  <c r="H106" i="2"/>
  <c r="G103" i="2"/>
  <c r="M101" i="2"/>
  <c r="C5" i="2"/>
  <c r="B15" i="2"/>
  <c r="K103" i="2"/>
  <c r="C11" i="2"/>
  <c r="L108" i="2"/>
  <c r="C13" i="2"/>
  <c r="H104" i="2"/>
  <c r="H109" i="2"/>
  <c r="K108" i="2"/>
  <c r="M109" i="2"/>
  <c r="K107" i="2"/>
  <c r="F103" i="2"/>
  <c r="N99" i="2"/>
  <c r="F99" i="2"/>
  <c r="C12" i="2"/>
  <c r="N110" i="2"/>
  <c r="N105" i="2"/>
  <c r="H105" i="2"/>
  <c r="M100" i="2"/>
  <c r="L106" i="2"/>
  <c r="M103" i="2"/>
  <c r="O108" i="2"/>
  <c r="I99" i="2"/>
  <c r="D102" i="2"/>
  <c r="O107" i="2"/>
  <c r="D103" i="2"/>
  <c r="O110" i="2"/>
  <c r="N107" i="2"/>
  <c r="C16" i="2"/>
  <c r="E103" i="2"/>
  <c r="F107" i="2"/>
  <c r="K109" i="2"/>
  <c r="O104" i="2"/>
  <c r="G104" i="2"/>
  <c r="K110" i="2"/>
  <c r="B9" i="2"/>
  <c r="O102" i="2"/>
  <c r="G108" i="2"/>
  <c r="F101" i="2"/>
  <c r="K99" i="2"/>
  <c r="D106" i="2"/>
  <c r="D107" i="2"/>
  <c r="O106" i="2"/>
  <c r="E110" i="2"/>
  <c r="C6" i="2"/>
  <c r="I104" i="2"/>
  <c r="M106" i="2"/>
  <c r="I110" i="2"/>
  <c r="F102" i="2"/>
  <c r="G102" i="2"/>
  <c r="C8" i="2"/>
  <c r="N103" i="2"/>
  <c r="L101" i="2"/>
  <c r="G107" i="2"/>
  <c r="F109" i="2"/>
  <c r="H101" i="2"/>
  <c r="I103" i="2"/>
  <c r="L107" i="2"/>
  <c r="M102" i="2"/>
  <c r="H99" i="2"/>
  <c r="E102" i="2"/>
  <c r="G106" i="2"/>
  <c r="N108" i="2"/>
  <c r="L102" i="2"/>
  <c r="L104" i="2"/>
  <c r="I101" i="2"/>
  <c r="O103" i="2"/>
  <c r="E104" i="2"/>
  <c r="D104" i="2"/>
  <c r="E109" i="2"/>
  <c r="L109" i="2"/>
  <c r="M105" i="2"/>
  <c r="M104" i="2"/>
  <c r="F106" i="2"/>
  <c r="D109" i="2"/>
  <c r="F110" i="2"/>
  <c r="K101" i="2"/>
  <c r="M108" i="2"/>
  <c r="O105" i="2"/>
  <c r="H107" i="2"/>
  <c r="O101" i="2"/>
  <c r="C14" i="2"/>
  <c r="C15" i="2"/>
  <c r="K106" i="2"/>
  <c r="B12" i="2"/>
  <c r="C7" i="2"/>
  <c r="G101" i="2"/>
  <c r="K100" i="2"/>
  <c r="L103" i="2"/>
  <c r="M107" i="2"/>
  <c r="G105" i="2"/>
  <c r="G110" i="2"/>
  <c r="N104" i="2"/>
  <c r="F108" i="2"/>
  <c r="W5" i="2" a="1"/>
  <c r="W5" i="2"/>
  <c r="AA16" i="2" a="1"/>
  <c r="AA16" i="2"/>
  <c r="Z16" i="2" a="1"/>
  <c r="Z16" i="2"/>
  <c r="Y16" i="2" a="1"/>
  <c r="Y16" i="2"/>
  <c r="X16" i="2" a="1"/>
  <c r="X16" i="2"/>
  <c r="W16" i="2" a="1"/>
  <c r="W16" i="2"/>
  <c r="V16" i="2" a="1"/>
  <c r="V16" i="2"/>
  <c r="AA15" i="2" a="1"/>
  <c r="AA15" i="2"/>
  <c r="Z15" i="2" a="1"/>
  <c r="Z15" i="2"/>
  <c r="Y15" i="2" a="1"/>
  <c r="Y15" i="2"/>
  <c r="X15" i="2" a="1"/>
  <c r="X15" i="2"/>
  <c r="W15" i="2" a="1"/>
  <c r="W15" i="2"/>
  <c r="V15" i="2" a="1"/>
  <c r="V15" i="2"/>
  <c r="AA14" i="2" a="1"/>
  <c r="AA14" i="2"/>
  <c r="Z14" i="2" a="1"/>
  <c r="Z14" i="2"/>
  <c r="Y14" i="2" a="1"/>
  <c r="Y14" i="2"/>
  <c r="X14" i="2" a="1"/>
  <c r="X14" i="2"/>
  <c r="W14" i="2" a="1"/>
  <c r="W14" i="2"/>
  <c r="V14" i="2" a="1"/>
  <c r="V14" i="2"/>
  <c r="AA13" i="2" a="1"/>
  <c r="AA13" i="2"/>
  <c r="Z13" i="2" a="1"/>
  <c r="Z13" i="2"/>
  <c r="Y13" i="2" a="1"/>
  <c r="Y13" i="2"/>
  <c r="X13" i="2" a="1"/>
  <c r="X13" i="2"/>
  <c r="W13" i="2" a="1"/>
  <c r="W13" i="2"/>
  <c r="V13" i="2" a="1"/>
  <c r="V13" i="2"/>
  <c r="AA12" i="2" a="1"/>
  <c r="AA12" i="2"/>
  <c r="Z12" i="2" a="1"/>
  <c r="Z12" i="2"/>
  <c r="Y12" i="2" a="1"/>
  <c r="Y12" i="2"/>
  <c r="X12" i="2" a="1"/>
  <c r="X12" i="2"/>
  <c r="W12" i="2" a="1"/>
  <c r="W12" i="2"/>
  <c r="V12" i="2" a="1"/>
  <c r="V12" i="2"/>
  <c r="AA11" i="2" a="1"/>
  <c r="AA11" i="2"/>
  <c r="Z11" i="2" a="1"/>
  <c r="Z11" i="2"/>
  <c r="Y11" i="2" a="1"/>
  <c r="Y11" i="2"/>
  <c r="X11" i="2" a="1"/>
  <c r="X11" i="2"/>
  <c r="W11" i="2" a="1"/>
  <c r="W11" i="2"/>
  <c r="V11" i="2" a="1"/>
  <c r="V11" i="2"/>
  <c r="AA10" i="2" a="1"/>
  <c r="AA10" i="2"/>
  <c r="Z10" i="2" a="1"/>
  <c r="Z10" i="2"/>
  <c r="Y10" i="2" a="1"/>
  <c r="Y10" i="2"/>
  <c r="X10" i="2" a="1"/>
  <c r="X10" i="2"/>
  <c r="W10" i="2" a="1"/>
  <c r="W10" i="2"/>
  <c r="V10" i="2" a="1"/>
  <c r="V10" i="2"/>
  <c r="AA9" i="2" a="1"/>
  <c r="AA9" i="2"/>
  <c r="Z9" i="2" a="1"/>
  <c r="Z9" i="2"/>
  <c r="Y9" i="2" a="1"/>
  <c r="Y9" i="2"/>
  <c r="X9" i="2" a="1"/>
  <c r="X9" i="2"/>
  <c r="W9" i="2" a="1"/>
  <c r="W9" i="2"/>
  <c r="V9" i="2" a="1"/>
  <c r="V9" i="2"/>
  <c r="AA8" i="2" a="1"/>
  <c r="AA8" i="2"/>
  <c r="Z8" i="2" a="1"/>
  <c r="Z8" i="2"/>
  <c r="Y8" i="2" a="1"/>
  <c r="Y8" i="2"/>
  <c r="X8" i="2" a="1"/>
  <c r="X8" i="2"/>
  <c r="W8" i="2" a="1"/>
  <c r="W8" i="2"/>
  <c r="V8" i="2" a="1"/>
  <c r="V8" i="2"/>
  <c r="AA7" i="2" a="1"/>
  <c r="AA7" i="2"/>
  <c r="Z7" i="2" a="1"/>
  <c r="Z7" i="2"/>
  <c r="Y7" i="2" a="1"/>
  <c r="Y7" i="2"/>
  <c r="X7" i="2" a="1"/>
  <c r="X7" i="2"/>
  <c r="W7" i="2" a="1"/>
  <c r="W7" i="2"/>
  <c r="AA6" i="2" a="1"/>
  <c r="AA6" i="2"/>
  <c r="Z6" i="2" a="1"/>
  <c r="Z6" i="2"/>
  <c r="Y6" i="2" a="1"/>
  <c r="Y6" i="2"/>
  <c r="X6" i="2" a="1"/>
  <c r="X6" i="2"/>
  <c r="W6" i="2" a="1"/>
  <c r="W6" i="2"/>
</calcChain>
</file>

<file path=xl/sharedStrings.xml><?xml version="1.0" encoding="utf-8"?>
<sst xmlns="http://schemas.openxmlformats.org/spreadsheetml/2006/main" count="1145" uniqueCount="815">
  <si>
    <t>Cymraeg!A22</t>
  </si>
  <si>
    <t>cymraeg</t>
  </si>
  <si>
    <t>7,8</t>
  </si>
  <si>
    <t>8, 9</t>
  </si>
  <si>
    <t>7, 8, 9, 10</t>
  </si>
  <si>
    <t>8, 10</t>
  </si>
  <si>
    <t>RfL Routemap</t>
  </si>
  <si>
    <t>Citizenship</t>
  </si>
  <si>
    <t>Identity, image and reputation</t>
  </si>
  <si>
    <t>Health and well-being</t>
  </si>
  <si>
    <t>Digital rights, licensing and ownership</t>
  </si>
  <si>
    <t>Online behaviour and cyberbullying</t>
  </si>
  <si>
    <t>Interacting and collaborating</t>
  </si>
  <si>
    <t>Communication</t>
  </si>
  <si>
    <t>Collaboration</t>
  </si>
  <si>
    <t>Storing and sharing</t>
  </si>
  <si>
    <t>Producing</t>
  </si>
  <si>
    <t>Planning, sourcing and searching</t>
  </si>
  <si>
    <t>Creating</t>
  </si>
  <si>
    <t>Evaluating and improving</t>
  </si>
  <si>
    <t>Data and Computational Thinking</t>
  </si>
  <si>
    <t>Problem solving and modelling</t>
  </si>
  <si>
    <t>Data and information literacy</t>
  </si>
  <si>
    <t xml:space="preserve">FFRAMWAITH CYMHWYSEDD DIGIDOL </t>
  </si>
  <si>
    <t>FFRAMWAITH CYMHWYSEDD DIGIDOL</t>
  </si>
  <si>
    <t>Llinyn</t>
  </si>
  <si>
    <t>Elfen</t>
  </si>
  <si>
    <t>Map llwybrau ADD</t>
  </si>
  <si>
    <t>Camau A</t>
  </si>
  <si>
    <t>Camau B</t>
  </si>
  <si>
    <t>Camau C</t>
  </si>
  <si>
    <t>Meithrin</t>
  </si>
  <si>
    <t>Dosbarth derbyn</t>
  </si>
  <si>
    <t>Blwyddyn 1</t>
  </si>
  <si>
    <t>Blwyddyn 2</t>
  </si>
  <si>
    <t>Blwyddyn 3</t>
  </si>
  <si>
    <t>Blwyddyn 4</t>
  </si>
  <si>
    <t>Blwyddyn 5</t>
  </si>
  <si>
    <t>Blwyddyn 6</t>
  </si>
  <si>
    <t>Blwyddyn 7</t>
  </si>
  <si>
    <t>Blwyddyn 8</t>
  </si>
  <si>
    <t>Blwyddyn 9</t>
  </si>
  <si>
    <t>Blwyddyn 10</t>
  </si>
  <si>
    <t>Blwyddyn 11</t>
  </si>
  <si>
    <t>Mae dysgwyr wedi cyflawni'r canlynol.</t>
  </si>
  <si>
    <t>Yn fwyfwy annibynnol mae dysgwyr yn gallu:</t>
  </si>
  <si>
    <t>Mae dysgwyr yn gallu:</t>
  </si>
  <si>
    <t>1. Dinasyddiaeth</t>
  </si>
  <si>
    <t>Dinasyddiaeth – Drwy'r elfennau hyn, bydd dysgwyr dod i ddeall beth yw bod yn ddinesydd digidol cydwybodol sy'n cyfrannu at y byd digidol o'u cwmpas mewn ffordd gydwybodol ac sy'n dadansoddi'r byd digidol hwnnw, a'u lle ynddo, yn feirniadol. Byddant yn barod am yr agweddau cadarnhaol a negyddol o fod yn ddinesydd digidol a byddant yn datblygu strategaethau a dulliau i'w helpu wrth iddynt ddatblygu'n gynhyrchwyr ac yn ddefnyddwyr annibynnol.</t>
  </si>
  <si>
    <t>Hunaniaeth, delwedd ac enw da</t>
  </si>
  <si>
    <r>
      <t xml:space="preserve">adnabod delwedd o'u hunain, </t>
    </r>
    <r>
      <rPr>
        <i/>
        <sz val="10"/>
        <rFont val="Arial"/>
        <family val="2"/>
      </rPr>
      <t>e.e. cyffwrdd llun o'u hwyneb ar sgrîn.</t>
    </r>
  </si>
  <si>
    <r>
      <t xml:space="preserve">adnabod delweddau o bobl gyfarwydd, </t>
    </r>
    <r>
      <rPr>
        <i/>
        <sz val="10"/>
        <rFont val="Arial"/>
        <family val="2"/>
      </rPr>
      <t>e.e. edrych ar lun o'u dosbarth.</t>
    </r>
  </si>
  <si>
    <r>
      <t xml:space="preserve">adnabod eu gwaith eu hunain/gwaith eraill, </t>
    </r>
    <r>
      <rPr>
        <i/>
        <sz val="10"/>
        <rFont val="Arial"/>
        <family val="2"/>
      </rPr>
      <t>e.e. adnabod mai eu gwaith nhw yw darn o waith o'i weld ar sgrîn</t>
    </r>
    <r>
      <rPr>
        <sz val="10"/>
        <rFont val="Arial"/>
        <family val="2"/>
      </rPr>
      <t xml:space="preserve">
bod yn ymwybodol bod angen cyfrinair/gweithred syml i gael mynediad at rai dyfeisiau, </t>
    </r>
    <r>
      <rPr>
        <i/>
        <sz val="10"/>
        <rFont val="Arial"/>
        <family val="2"/>
      </rPr>
      <t>e.e. sweipio dyfais i'w chychwyn.</t>
    </r>
    <r>
      <rPr>
        <sz val="10"/>
        <rFont val="Arial"/>
        <family val="2"/>
      </rPr>
      <t xml:space="preserve">
</t>
    </r>
  </si>
  <si>
    <r>
      <t xml:space="preserve">gwahaniaethu rhwng rhywun y maent yn ei adnabod a rhywun nad ydynt wedi cwrdd ag ef, </t>
    </r>
    <r>
      <rPr>
        <i/>
        <sz val="10"/>
        <rFont val="Arial"/>
        <family val="2"/>
      </rPr>
      <t>e.e. mae hyn yn gysylltiedig ag addysg bersonol a chymdeithasol (ABCh)/lles a byddai'n rhan o addysg 'Stranger Danger'.</t>
    </r>
  </si>
  <si>
    <r>
      <t xml:space="preserve">sylweddoli bod canlyniadau i weithredoedd a phennu rheolau syml i gadw'n ddiogel (ar-lein ac oddi-ar-lein), </t>
    </r>
    <r>
      <rPr>
        <i/>
        <sz val="10"/>
        <rFont val="Arial"/>
        <family val="2"/>
      </rPr>
      <t>e.e. dylai rheolau'r ystafell ddosbarth gynnwys rheolau am faterion digidol a materion nad ydynt yn ddigidol</t>
    </r>
    <r>
      <rPr>
        <sz val="10"/>
        <rFont val="Arial"/>
        <family val="2"/>
      </rPr>
      <t xml:space="preserve">
sylweddoli y gellir rhannu data ar-lein, </t>
    </r>
    <r>
      <rPr>
        <i/>
        <sz val="10"/>
        <rFont val="Arial"/>
        <family val="2"/>
      </rPr>
      <t>e.e. gyda chymorth oedolyn, dod o hyd i ddelweddau o'u hunain ac eraill, er enghraifft ar wefan yr ysgol/ar dudalen cyfryngau cymdeithasol yr ysgol, ac ati.</t>
    </r>
    <r>
      <rPr>
        <sz val="10"/>
        <rFont val="Arial"/>
        <family val="2"/>
      </rPr>
      <t xml:space="preserve">
</t>
    </r>
  </si>
  <si>
    <r>
      <t xml:space="preserve">deall bod rhai gwefannau'n gofyn am wybodaeth breifat a phersonol, </t>
    </r>
    <r>
      <rPr>
        <i/>
        <sz val="10"/>
        <rFont val="Arial"/>
        <family val="2"/>
      </rPr>
      <t>e.e. nodi gwybodaeth breifat a phersonol a thrafod sut i ddelio â cheisiadau am wybodaeth breifat – peidio â datgelu enw llawn, cyfeiriad, dyddiad geni, ysgol.</t>
    </r>
    <r>
      <rPr>
        <sz val="10"/>
        <rFont val="Arial"/>
        <family val="2"/>
      </rPr>
      <t xml:space="preserve">
</t>
    </r>
  </si>
  <si>
    <r>
      <t xml:space="preserve">deall bod rhoi gwybodaeth ar-lein yn gadael ôl-troed digidol, </t>
    </r>
    <r>
      <rPr>
        <i/>
        <sz val="10"/>
        <rFont val="Arial"/>
        <family val="2"/>
      </rPr>
      <t xml:space="preserve">e.e. esbonio ystyr ôl-troed digidol a'u hannog i feddwl yn feirniadol am yr wybodaeth y maent yn ei rhoi ar-lein </t>
    </r>
    <r>
      <rPr>
        <sz val="10"/>
        <rFont val="Arial"/>
        <family val="2"/>
      </rPr>
      <t xml:space="preserve">
pennu'r camau y gellir eu cymryd i gadw caledwedd a data personol yn ddiogel,</t>
    </r>
    <r>
      <rPr>
        <i/>
        <sz val="10"/>
        <rFont val="Arial"/>
        <family val="2"/>
      </rPr>
      <t xml:space="preserve"> e.e.</t>
    </r>
    <r>
      <rPr>
        <sz val="10"/>
        <rFont val="Arial"/>
        <family val="2"/>
      </rPr>
      <t xml:space="preserve"> </t>
    </r>
    <r>
      <rPr>
        <i/>
        <sz val="10"/>
        <rFont val="Arial"/>
        <family val="2"/>
      </rPr>
      <t>deall enwau defnyddiwr a chyfrineiriau, pam rydym yn eu defnyddio a sut i'w cadw'n ddiogel.</t>
    </r>
    <r>
      <rPr>
        <sz val="10"/>
        <rFont val="Arial"/>
        <family val="2"/>
      </rPr>
      <t xml:space="preserve">
</t>
    </r>
  </si>
  <si>
    <r>
      <t xml:space="preserve">bod yn ymwybodol o reolau syml ar gyfer rhannu lluniau a data, </t>
    </r>
    <r>
      <rPr>
        <i/>
        <sz val="10"/>
        <rFont val="Arial"/>
        <family val="2"/>
      </rPr>
      <t>e.e. deall na ellir cymryd lluniau o bobl eraill na'u rhannu ar-lein heb gael caniatâd o flaen llaw</t>
    </r>
    <r>
      <rPr>
        <sz val="10"/>
        <rFont val="Arial"/>
        <family val="2"/>
      </rPr>
      <t xml:space="preserve">
defnyddio strategaethau i greu a chadw cyfrineiriau diogel a chryf, </t>
    </r>
    <r>
      <rPr>
        <i/>
        <sz val="10"/>
        <rFont val="Arial"/>
        <family val="2"/>
      </rPr>
      <t xml:space="preserve">e.e. dewis 3 neu 4 gair ar hap a'u huno neu ddefnyddio priflythrennau a rhifau.
</t>
    </r>
  </si>
  <si>
    <r>
      <t xml:space="preserve">deall sut i ddiogelu eu hunain rhag cael eu hunaniaeth wedi'i ddwyn ar-lein, </t>
    </r>
    <r>
      <rPr>
        <i/>
        <sz val="10"/>
        <rFont val="Arial"/>
        <family val="2"/>
      </rPr>
      <t xml:space="preserve">e.e. dechrau adnabod y risg o negeseuon e-bost twyllodrus a chyfathrebiadau gwe-rwydo, gwefannau sgamio a hysbysebion sy'n gofyn am wybodaeth bersonol
</t>
    </r>
    <r>
      <rPr>
        <sz val="10"/>
        <rFont val="Arial"/>
        <family val="2"/>
      </rPr>
      <t>bod yn ymwybodol bod rhoi gwybodaeth ar-lein yn gadael ôl-troed digidol,</t>
    </r>
    <r>
      <rPr>
        <i/>
        <sz val="10"/>
        <rFont val="Arial"/>
        <family val="2"/>
      </rPr>
      <t xml:space="preserve"> e.e. sy'n gallu hwyluso lladrata hunaniaeth
</t>
    </r>
    <r>
      <rPr>
        <sz val="10"/>
        <rFont val="Arial"/>
        <family val="2"/>
      </rPr>
      <t xml:space="preserve">
pennu risgiau o ran hunaniaeth a manteision gosod meddalwedd, </t>
    </r>
    <r>
      <rPr>
        <i/>
        <sz val="10"/>
        <rFont val="Arial"/>
        <family val="2"/>
      </rPr>
      <t xml:space="preserve">e.e. pennu risgiau posibl o osod meddalwedd am ddim a meddalwedd y mae'n rhaid talu amdano, megis gallai meddalwedd am ddim lawrlwytho firysau i'ch dyfais/cyfrifiadur.
</t>
    </r>
  </si>
  <si>
    <r>
      <t>siarad am yr effaith y gall y cynnwys digidol a greir ei chael,</t>
    </r>
    <r>
      <rPr>
        <i/>
        <sz val="10"/>
        <rFont val="Arial"/>
        <family val="2"/>
      </rPr>
      <t xml:space="preserve"> e.e. meddwl yn feirniadol am yr wybodaeth a rennir ar-lein; bod yn ymwybodol o destun, lluniau a fideos priodol ac amhriodol ac effaith rhannu pethau o'r fath ar-lein
</t>
    </r>
    <r>
      <rPr>
        <sz val="10"/>
        <rFont val="Arial"/>
        <family val="2"/>
      </rPr>
      <t xml:space="preserve">
esbonio pam ei bod yn bwysig trafod eu defnydd o dechnoleg ag oedolyn, </t>
    </r>
    <r>
      <rPr>
        <i/>
        <sz val="10"/>
        <rFont val="Arial"/>
        <family val="2"/>
      </rPr>
      <t>e.e. trafod agweddau positif a negatif o ran enw da/drwg</t>
    </r>
    <r>
      <rPr>
        <sz val="10"/>
        <rFont val="Arial"/>
        <family val="2"/>
      </rPr>
      <t xml:space="preserve">
creu a defnyddio cyfrineiriau cadarn,</t>
    </r>
    <r>
      <rPr>
        <i/>
        <sz val="10"/>
        <rFont val="Arial"/>
        <family val="2"/>
      </rPr>
      <t xml:space="preserve"> e.e. defnyddio nodweddion cyfrineiriau cryf.
</t>
    </r>
  </si>
  <si>
    <r>
      <t>gwybod beth y gall metadata llun ei gynnwys,</t>
    </r>
    <r>
      <rPr>
        <i/>
        <sz val="10"/>
        <rFont val="Arial"/>
        <family val="2"/>
      </rPr>
      <t xml:space="preserve"> e.e. dyddiad, amser a lleoliad</t>
    </r>
    <r>
      <rPr>
        <sz val="10"/>
        <rFont val="Arial"/>
        <family val="2"/>
      </rPr>
      <t xml:space="preserve">
nodi manteision a risgiau dyfeisiau symudol sy'n cyhoeddi lleoliad y defnyddiwr/dyfais, </t>
    </r>
    <r>
      <rPr>
        <i/>
        <sz val="10"/>
        <rFont val="Arial"/>
        <family val="2"/>
      </rPr>
      <t>e.e. apiau â mynediad i leoliad</t>
    </r>
    <r>
      <rPr>
        <sz val="10"/>
        <rFont val="Arial"/>
        <family val="2"/>
      </rPr>
      <t xml:space="preserve">
adnabod gwefannau diogel drwy edrych am seliau bendith preifatrwydd, </t>
    </r>
    <r>
      <rPr>
        <i/>
        <sz val="10"/>
        <rFont val="Arial"/>
        <family val="2"/>
      </rPr>
      <t xml:space="preserve">e.e. https, eicon clo clap </t>
    </r>
    <r>
      <rPr>
        <sz val="10"/>
        <rFont val="Arial"/>
        <family val="2"/>
      </rPr>
      <t xml:space="preserve">
pennu manteision a risgiau rhoi gwybodaeth bersonol a rhoi mynediad i wahanol feddalwedd i ddyfeisiau
deall sut a pham y mae pobl yn defnyddio eu gwybodaeth a'u presenoldeb ar-lein i greu delwedd rithwir o'u hunain fel defnyddiwr.    
</t>
    </r>
  </si>
  <si>
    <r>
      <t xml:space="preserve">esbonio sut y caiff defnydd digidol ei dracio, </t>
    </r>
    <r>
      <rPr>
        <i/>
        <sz val="10"/>
        <rFont val="Arial"/>
        <family val="2"/>
      </rPr>
      <t>e.e. gwybodaeth syml am gyfreithiau diogelu data a sut y mae sefydliadau yn gyfrifol am ddiogelwch data a gesglir</t>
    </r>
    <r>
      <rPr>
        <sz val="10"/>
        <rFont val="Arial"/>
        <family val="2"/>
      </rPr>
      <t xml:space="preserve">
defnyddio strategaethau ar gyfer gwarchod yn erbyn lladrata hunaniaeth a sgamiau sy'n ceisio cael mynediad at wybodaeth bersonol ar-lein, </t>
    </r>
    <r>
      <rPr>
        <i/>
        <sz val="10"/>
        <rFont val="Arial"/>
        <family val="2"/>
      </rPr>
      <t>e.e. rheoli hanes pori a chwcis yn ddiogel</t>
    </r>
    <r>
      <rPr>
        <sz val="10"/>
        <rFont val="Arial"/>
        <family val="2"/>
      </rPr>
      <t xml:space="preserve">.
</t>
    </r>
  </si>
  <si>
    <r>
      <t xml:space="preserve">trafod manteision a risgiau cyflwyno'u hunain mewn gwahanol ffyrdd ar-lein, </t>
    </r>
    <r>
      <rPr>
        <i/>
        <sz val="10"/>
        <rFont val="Arial"/>
        <family val="2"/>
      </rPr>
      <t>e.e. yn broffesiynol ac yn bersonol.</t>
    </r>
    <r>
      <rPr>
        <sz val="10"/>
        <rFont val="Arial"/>
        <family val="2"/>
      </rPr>
      <t xml:space="preserve">
</t>
    </r>
  </si>
  <si>
    <r>
      <t xml:space="preserve">deall bod ganddynt ôl-troed digidol ac y gellir chwilio am y wybodaeth hon, a'i chopïo a'i hanfon ymlaen, </t>
    </r>
    <r>
      <rPr>
        <i/>
        <sz val="10"/>
        <rFont val="Arial"/>
        <family val="2"/>
      </rPr>
      <t>e.e. gwybod sut i wirio gosodiadau diogelwch eu dyfeisiau a/neu'r meddalwedd y maent yn ei ddefnyddio.</t>
    </r>
  </si>
  <si>
    <r>
      <t xml:space="preserve">datblygu enw da o ran rhagolygon cyflogaeth, </t>
    </r>
    <r>
      <rPr>
        <i/>
        <sz val="10"/>
        <rFont val="Arial"/>
        <family val="2"/>
      </rPr>
      <t xml:space="preserve">e.e. defnyddio'r cyfryngau cymdeithasol yn gyfrifol
</t>
    </r>
    <r>
      <rPr>
        <sz val="10"/>
        <rFont val="Arial"/>
        <family val="2"/>
      </rPr>
      <t xml:space="preserve">deall y ffyrdd y mae gwefannau a chwmnïau'n casglu data ar-lein ac yn defnyddio'r data hynny i bersonoli cynnwys i'w defnyddwyr, </t>
    </r>
    <r>
      <rPr>
        <i/>
        <sz val="10"/>
        <rFont val="Arial"/>
        <family val="2"/>
      </rPr>
      <t xml:space="preserve">e.e. rhannu data personol
</t>
    </r>
    <r>
      <rPr>
        <sz val="10"/>
        <rFont val="Arial"/>
        <family val="2"/>
      </rPr>
      <t>adnabod y risgiau a'r defnydd o ddata/gwasanaethau ar ddyfeisiau personol o fewn telerau ac amodau ystod o wasanaethau meddalwedd a gwe.</t>
    </r>
    <r>
      <rPr>
        <strike/>
        <sz val="10"/>
        <color rgb="FFFF0000"/>
        <rFont val="Arial"/>
        <family val="2"/>
      </rPr>
      <t/>
    </r>
  </si>
  <si>
    <r>
      <t xml:space="preserve">gwybod am faterion moesegol amgryptio corfforaethol, </t>
    </r>
    <r>
      <rPr>
        <i/>
        <sz val="10"/>
        <rFont val="Arial"/>
        <family val="2"/>
      </rPr>
      <t>e.e. cynnwys system osgoi</t>
    </r>
    <r>
      <rPr>
        <sz val="10"/>
        <rFont val="Arial"/>
        <family val="2"/>
      </rPr>
      <t xml:space="preserve">
pennu a disgrifio polisïau diogelu data amrywiaeth o sefydliadau o wahanol wledydd a sut y mae hyn yn effeithio ar eu ffordd o weithio
pennu sut y mae sefydliadau yn sicrhau eu bod yn cydymffurfio â rheolau data wrth ddefnyddio cynhyrchion amlwladol.</t>
    </r>
  </si>
  <si>
    <t>1.1a</t>
  </si>
  <si>
    <t>Hunaniaeth, delwedd ac enw da – Enghreifftiau o dasgau</t>
  </si>
  <si>
    <t>1. Defnyddio sioe sleidiau gyda lluniau neu ffotograffau ar lechen/dyfais.</t>
  </si>
  <si>
    <t>1. Adnabod aelodau o'r dosbarth mewn fideo o ddiwrnod mabolgampau/sioe Nadolig.</t>
  </si>
  <si>
    <t xml:space="preserve">1. Dangos llun o'u gwaith ar sgrin drwy we-gastio.
2. Sweipio/mewnbynnu PIN pedwar rhif ar lechen/dyfais.
</t>
  </si>
  <si>
    <t>Bydd syniadau ar gyfer tasgau dosbarth ar gyfer y datganiad hwn ar gael cyn hir.</t>
  </si>
  <si>
    <t xml:space="preserve">1.  (Common Sense Media) Mynd i leoedd yn ddiogel - Gwers 1
</t>
  </si>
  <si>
    <t xml:space="preserve">1. (Common Sense Media) Cadwch bethau’n breifat - Gwers 3
</t>
  </si>
  <si>
    <t xml:space="preserve">1. (Common Sense Media) Dilyn y trywydd digidol - Gwers 2
</t>
  </si>
  <si>
    <t xml:space="preserve">2. (Common Sense Media) Cyfrineiriau pwerus - Gwers 1
</t>
  </si>
  <si>
    <t xml:space="preserve">2. (Common Sense Media)  Gwybodaeth breifat a phersonol - Gwers 2
</t>
  </si>
  <si>
    <t xml:space="preserve">3. (Common Sense Media) Cyfrineiriau cryf - Gwers 1
</t>
  </si>
  <si>
    <t xml:space="preserve">3. (Common Sense Media) Rheolau preifatrwydd - Gwers 3
</t>
  </si>
  <si>
    <t xml:space="preserve">2. (Common Sense Media) Cynllwynion a chynlluniau - Gwers 3
</t>
  </si>
  <si>
    <t xml:space="preserve">1.  (Common Sense Media) Pa fersiwn ohonof i ddylwn i fod? - Gwers 4
</t>
  </si>
  <si>
    <t xml:space="preserve">1. (Common Sense Media) Ôl-troed triliwn doler - Gwers 1
</t>
  </si>
  <si>
    <t xml:space="preserve">1. (Common Sense Media) Ar y ffordd i’r coleg - Gwers 5
1. Creu CV a defnyddio offer recriwtio
2. (Common Sense Media) Beth yw pwysigrwydd preifatrwydd ar y rhyngrwyd? - Gwers 3
</t>
  </si>
  <si>
    <t xml:space="preserve">2. a 3. (Common Sense Media) A oes ots pwy all weld eich data? - Gwers 2 
Creu CV a defnyddio offer recriwtio.
Gwerthuswch y risgiau a'r manteision o ddefnyddio offer ar-lein i gynorthwyo rhagolygon cyflogaeth a'r angen i fod yn ofalus o ran y data personol a gyflwynir.
[Archwilio sut mae gwefannau a chwmnïau yn casglu data ar-lein ac yn ei ddefnyddio i bersonoli cynnwys ar gyfer eu defnyddwyr. Ystyriwch cymhellion cwmnïau wrth wneud hynny.]
</t>
  </si>
  <si>
    <t>Bydd ddem ar gael yn hwyrach yn nhymor yr hydref.</t>
  </si>
  <si>
    <t>Iechyd a lles</t>
  </si>
  <si>
    <r>
      <t xml:space="preserve">Mynegi hoffter am eitemau na gynrychiolir drwy fodd symbolaidd </t>
    </r>
    <r>
      <rPr>
        <i/>
        <sz val="10"/>
        <rFont val="Arial"/>
        <family val="2"/>
      </rPr>
      <t>[ADD 41]</t>
    </r>
  </si>
  <si>
    <r>
      <t>dynodi eu bod yn dymuno defnyddio cyfryngau digidol,</t>
    </r>
    <r>
      <rPr>
        <i/>
        <sz val="10"/>
        <rFont val="Arial"/>
        <family val="2"/>
      </rPr>
      <t xml:space="preserve"> e.e. defnyddio llun neu symbol i wneud cais am ddyfais neu gyfrwng digidol penodol.</t>
    </r>
  </si>
  <si>
    <r>
      <t>defnyddio amrywiaeth o wahanol gyfryngau, gan gynnwys rhai i greu,</t>
    </r>
    <r>
      <rPr>
        <i/>
        <sz val="10"/>
        <rFont val="Arial"/>
        <family val="2"/>
      </rPr>
      <t xml:space="preserve"> e.e. defnyddio camera i dynnu llun.</t>
    </r>
  </si>
  <si>
    <r>
      <t>dewis hoff eitemau ar gyfryngau digidol, gan gynnwys eitemau i greu,</t>
    </r>
    <r>
      <rPr>
        <i/>
        <sz val="10"/>
        <rFont val="Arial"/>
        <family val="2"/>
      </rPr>
      <t xml:space="preserve"> e.e dewis eicon lluniadu/darlunio ar y wefan neu blatfform</t>
    </r>
    <r>
      <rPr>
        <sz val="10"/>
        <rFont val="Arial"/>
        <family val="2"/>
      </rPr>
      <t xml:space="preserve">
pennu hoff eitemau eraill,</t>
    </r>
    <r>
      <rPr>
        <i/>
        <sz val="10"/>
        <rFont val="Arial"/>
        <family val="2"/>
      </rPr>
      <t xml:space="preserve"> e.e. chwilio am eicon ar gyfer gwefan y mae dysgwr arall yn ei hoffi.</t>
    </r>
    <r>
      <rPr>
        <sz val="10"/>
        <rFont val="Arial"/>
        <family val="2"/>
      </rPr>
      <t xml:space="preserve">
</t>
    </r>
  </si>
  <si>
    <r>
      <t>defnyddio dyfeisiau a chyfryngau digidol a hynny'n ofalus,</t>
    </r>
    <r>
      <rPr>
        <i/>
        <sz val="10"/>
        <rFont val="Arial"/>
        <family val="2"/>
      </rPr>
      <t xml:space="preserve"> e.e. enwi amryw ddyfeisiau digidol a'u defnyddio'n briodol.
</t>
    </r>
    <r>
      <rPr>
        <sz val="10"/>
        <rFont val="Arial"/>
        <family val="2"/>
      </rPr>
      <t xml:space="preserve">
</t>
    </r>
  </si>
  <si>
    <r>
      <rPr>
        <i/>
        <sz val="10"/>
        <rFont val="Arial"/>
        <family val="2"/>
      </rPr>
      <t xml:space="preserve">cydnabod bod canlyniadau i weithrediadau a phennu rheolau syml i gadw'n ddiogel (all-lein ac ar-lein), e.e. dylai rheolau/siarteri ystafelloedd dosbarth gynnwys rheolau digidol a rheolau nad ydynt yn ddigidol
</t>
    </r>
    <r>
      <rPr>
        <sz val="10"/>
        <rFont val="Arial"/>
        <family val="2"/>
      </rPr>
      <t xml:space="preserve">cydnabod y gellir rhannu data ar-lein, </t>
    </r>
    <r>
      <rPr>
        <i/>
        <sz val="10"/>
        <rFont val="Arial"/>
        <family val="2"/>
      </rPr>
      <t xml:space="preserve">e.e. gyda chymorth oedolyn, dod o hyd i ddelweddau o'u hunain ac eraill megis ar wefan yr ysgol/tudalen yr ysgol ar y cyfryngau cymdeithasol.
</t>
    </r>
    <r>
      <rPr>
        <sz val="10"/>
        <rFont val="Arial"/>
        <family val="2"/>
      </rPr>
      <t xml:space="preserve">
</t>
    </r>
  </si>
  <si>
    <r>
      <t xml:space="preserve">defnyddio dyfeisiau digidol o fewn amgylchedd, amser a chyd-destun rheoledig, </t>
    </r>
    <r>
      <rPr>
        <i/>
        <sz val="10"/>
        <rFont val="Arial"/>
        <family val="2"/>
      </rPr>
      <t>e.e. defnyddio dyfais am gyfnod penodol ac er mwyn sicrhau canlyniad penodol.</t>
    </r>
  </si>
  <si>
    <r>
      <t xml:space="preserve">dechrau adnabod manteision ac anfanteision cyfryngau a dyfeisiau digidol ar eu bywydau, </t>
    </r>
    <r>
      <rPr>
        <i/>
        <sz val="10"/>
        <rFont val="Arial"/>
        <family val="2"/>
      </rPr>
      <t xml:space="preserve">e.e. dechrau monitro amser eu hunain wrth ddefnyddio'r cyfryngau digidol
siarad am fanteision ac anfanteision cyfryngau digidol yn eu bywydau a bywydau eraill, o ran yr amgylchedd, o ran lles corfforol a lles meddyliol.
</t>
    </r>
  </si>
  <si>
    <r>
      <t xml:space="preserve">cydnabod cyfyngiadau oedran ac addasrwydd cyfryngau a dyfeisiau digidol, </t>
    </r>
    <r>
      <rPr>
        <i/>
        <sz val="10"/>
        <rFont val="Arial"/>
        <family val="2"/>
      </rPr>
      <t>e.e. lleoli sgorau PEGI a dechrau eu deall a chanllawiau cyfyngiadau oedran</t>
    </r>
    <r>
      <rPr>
        <sz val="10"/>
        <rFont val="Arial"/>
        <family val="2"/>
      </rPr>
      <t xml:space="preserve">
pennu effeithiau corfforol ac emosiynol chwarae gemau a gwylio cynnwys amhriodol.
</t>
    </r>
  </si>
  <si>
    <r>
      <t xml:space="preserve">adnabod dylanwadau cadarnhaol a negyddol technoleg ar iechyd a'r amgylchedd, </t>
    </r>
    <r>
      <rPr>
        <i/>
        <sz val="10"/>
        <rFont val="Arial"/>
        <family val="2"/>
      </rPr>
      <t xml:space="preserve">e.e. ystyried y gwahanol ffyrdd y mae amser sbâr yn cael ei dreulio a dechrau dod o hyd i gydbwysedd rhwng gweithgareddau actif, gweithgareddau dysgu a gweithgareddau digidol
deall pwysigrwydd cydbwyso'r amser a dreulir yn syllu ar y sgrin ac yn chwarae gemau â rhannau eraill bywyd.
</t>
    </r>
  </si>
  <si>
    <r>
      <t>deall manteision ac anfanteision newid llun yn ddigidol, dibenion gwneud hynny, a'r caniatadau sydd eu hangen</t>
    </r>
    <r>
      <rPr>
        <i/>
        <sz val="10"/>
        <rFont val="Arial"/>
        <family val="2"/>
      </rPr>
      <t xml:space="preserve">
</t>
    </r>
    <r>
      <rPr>
        <sz val="10"/>
        <rFont val="Arial"/>
        <family val="2"/>
      </rPr>
      <t>deall sut a pham y gellir newid ffotograffau yn ddigidol.</t>
    </r>
    <r>
      <rPr>
        <i/>
        <sz val="10"/>
        <rFont val="Arial"/>
        <family val="2"/>
      </rPr>
      <t xml:space="preserve">
</t>
    </r>
  </si>
  <si>
    <r>
      <t xml:space="preserve">deall pwysigrwydd cael cydbwysedd rhwng amser yn chwarae gemau neu amser sgrîn, a rhannau eraill o'u bywydau, </t>
    </r>
    <r>
      <rPr>
        <i/>
        <sz val="10"/>
        <rFont val="Arial"/>
        <family val="2"/>
      </rPr>
      <t>e.e. archwilio'r rhesymau posibl pam y maent yn cael eu temtio i dreulio mwy o amser yn chwarae gemau neu'n ei chael hi'n anodd stopio chwarae a'r effaith y mae hyn yn ei chael ar eu hiechyd.</t>
    </r>
  </si>
  <si>
    <r>
      <t xml:space="preserve">myfyrio am rôl y cyfryngau digidol yn eu bywydau a'u harferion o ran y cyfryngau, </t>
    </r>
    <r>
      <rPr>
        <i/>
        <sz val="10"/>
        <rFont val="Arial"/>
        <family val="2"/>
      </rPr>
      <t>e.e. archwilio sut y gall y cyfryngau chwarae rôl bwerus o ran siapio ein syniadau am stereoteipiau.</t>
    </r>
  </si>
  <si>
    <r>
      <t xml:space="preserve">arddangos ymddygiadau ar-lein iach (yn gorfforol ac yn feddyliol) a phennu ymddygiad annerbyniol, </t>
    </r>
    <r>
      <rPr>
        <i/>
        <sz val="10"/>
        <rFont val="Arial"/>
        <family val="2"/>
      </rPr>
      <t>e.e. mewn perthynas â seiberstelcian, aflonyddu, cam-fanteisio ar ymddiriedaeth a radicaleiddio.</t>
    </r>
  </si>
  <si>
    <r>
      <t xml:space="preserve">pennu ystrydebau a'u heffeithiau mewn ystod o gyfryngau, </t>
    </r>
    <r>
      <rPr>
        <i/>
        <sz val="10"/>
        <rFont val="Arial"/>
        <family val="2"/>
      </rPr>
      <t>e.e. myfyrio ar ystrydebau yn y cyfryngau torfol, y cyfryngau cymdeithasol ac mewn gemau cyfrifiadurol.</t>
    </r>
  </si>
  <si>
    <r>
      <t xml:space="preserve">meddwl yn feirniadol am wahanol ddibenion a chyd-destunau golygu delweddau digidol, </t>
    </r>
    <r>
      <rPr>
        <i/>
        <sz val="10"/>
        <rFont val="Arial"/>
        <family val="2"/>
      </rPr>
      <t xml:space="preserve">e.e. archwilio manteision a phwyntiau negyddol trin lluniau;
</t>
    </r>
    <r>
      <rPr>
        <sz val="10"/>
        <rFont val="Arial"/>
        <family val="2"/>
      </rPr>
      <t>gwerthuso lluniau sydd wedi'u golygu'n ddigidol o ran eu cyd-destun a'u diben</t>
    </r>
    <r>
      <rPr>
        <i/>
        <sz val="10"/>
        <rFont val="Arial"/>
        <family val="2"/>
      </rPr>
      <t xml:space="preserve">
</t>
    </r>
    <r>
      <rPr>
        <sz val="10"/>
        <rFont val="Arial"/>
        <family val="2"/>
      </rPr>
      <t xml:space="preserve">
cymryd camau rhesymol i osgoi problemau iechyd (corfforol a meddyliol), a achosir gan ddefnyddio technoleg ddigidol
deall y cyfrifoldebau cyfreithiol o ran cael gwared ar dechnoleg a’r effaith amgylcheddol ynghlwm wrth hynny.
</t>
    </r>
  </si>
  <si>
    <r>
      <t xml:space="preserve">meddwl yn feirniadol am y gwahanol ddibenion a chyd-destunau ynghlwm wrth olygu delwedd ddigidol
cymryd camau rhesymol i osgoi problemau iechyd a achosir gan ddefnyddio technoleg ddigidol </t>
    </r>
    <r>
      <rPr>
        <i/>
        <sz val="10"/>
        <rFont val="Arial"/>
        <family val="2"/>
      </rPr>
      <t xml:space="preserve">ac awgrymu strategaethau i'w hatal/lleihau (corfforol a seicolegol)
</t>
    </r>
    <r>
      <rPr>
        <sz val="10"/>
        <rFont val="Arial"/>
        <family val="2"/>
      </rPr>
      <t xml:space="preserve">
</t>
    </r>
    <r>
      <rPr>
        <i/>
        <sz val="10"/>
        <rFont val="Arial"/>
        <family val="2"/>
      </rPr>
      <t>gwybod sut i gael mynediad at gymorth gan bobl broffesiynol a sefydliadau</t>
    </r>
    <r>
      <rPr>
        <sz val="10"/>
        <rFont val="Arial"/>
        <family val="2"/>
      </rPr>
      <t xml:space="preserve">
deall y cyfrifoldebau cyfreithiol o ran cael gwared ar dechnoleg a’r effaith amgylcheddol ynghlwm wrth hynny.
</t>
    </r>
  </si>
  <si>
    <t>1.2a</t>
  </si>
  <si>
    <t>Iechyd a lles – Enghreifftiau o dasgau</t>
  </si>
  <si>
    <t>1. Rhoi llun neu symbol i ddewis hoff glip fideo neu DVD.</t>
  </si>
  <si>
    <t xml:space="preserve">1. Defnyddio allweddell electronig i wneud synau.
1. Defnyddio llechen/dyfais i baentio neu dynnu llun/gwneud marc.
</t>
  </si>
  <si>
    <r>
      <t xml:space="preserve">1. Ar </t>
    </r>
    <r>
      <rPr>
        <i/>
        <sz val="10"/>
        <rFont val="Arial"/>
        <family val="2"/>
      </rPr>
      <t>Jit,</t>
    </r>
    <r>
      <rPr>
        <sz val="10"/>
        <rFont val="Arial"/>
        <family val="2"/>
      </rPr>
      <t xml:space="preserve"> dewis cefndir ar gyfer tynnu llun neu wneud marc.
2. Dewis hoff gân ffrind ar gryno ddisg.
</t>
    </r>
  </si>
  <si>
    <r>
      <t xml:space="preserve">1. a 2. (Common Sense Media) Lluniau perffaith - Gwers 5
</t>
    </r>
    <r>
      <rPr>
        <i/>
        <sz val="10"/>
        <rFont val="Arial"/>
        <family val="2"/>
      </rPr>
      <t>Cynllun gwers yn ymwneud â'r manteision ac anfanteision creadigol o addasu delweddau.</t>
    </r>
  </si>
  <si>
    <r>
      <t xml:space="preserve">1. (Cybersmart) Rheoli amser ar sgrîn
</t>
    </r>
    <r>
      <rPr>
        <i/>
        <sz val="10"/>
        <rFont val="Arial"/>
        <family val="2"/>
      </rPr>
      <t>Gweithgareddau sy'n codi ymwybyddiaeth o'r cydbwysedd rhwng amser sgrîn â rhannau eraill o'u bywydau</t>
    </r>
    <r>
      <rPr>
        <sz val="10"/>
        <rFont val="Arial"/>
        <family val="2"/>
      </rPr>
      <t>.</t>
    </r>
  </si>
  <si>
    <t xml:space="preserve">1. (Common Sense Media)  Bywyd digidol  - Gwers 1
</t>
  </si>
  <si>
    <t xml:space="preserve">1. (Common Sense Media) Realiti drama ddigidol - Gwers 3
</t>
  </si>
  <si>
    <t xml:space="preserve">1. (Common Sense Media) Atgyffwrdd â realiti - Gwers 4
</t>
  </si>
  <si>
    <t>Hawliau digidol, trwyddedu a pherchenogaeth</t>
  </si>
  <si>
    <r>
      <t xml:space="preserve">ymateb yn wahanol i luniau o bobl gyfarwydd a lluniau eraill,  </t>
    </r>
    <r>
      <rPr>
        <i/>
        <sz val="10"/>
        <rFont val="Arial"/>
        <family val="2"/>
      </rPr>
      <t>e.e. ystumio drwy fynegiant wynebol neu iaith y corff wrth wylio delweddau o'u hunain a ffrindiau, a delweddau'n ymwneud â chynnwys cwricwlwm perthnasol ar y sgrîn.</t>
    </r>
  </si>
  <si>
    <r>
      <t xml:space="preserve">dod o hyd i lun/symbol/enw i'w hunan a phobl gyfarwydd, </t>
    </r>
    <r>
      <rPr>
        <i/>
        <sz val="10"/>
        <rFont val="Arial"/>
        <family val="2"/>
      </rPr>
      <t>e.e. chwilio am luniau ar albwm digidol.</t>
    </r>
  </si>
  <si>
    <r>
      <t xml:space="preserve">adnabod eu henw ar eu gwaith eu hunain a gwaith pobl eraill, </t>
    </r>
    <r>
      <rPr>
        <i/>
        <sz val="10"/>
        <rFont val="Arial"/>
        <family val="2"/>
      </rPr>
      <t>e.e. adnabod eu henw ar waith o amgylch yr ystafell ddosbarth.</t>
    </r>
  </si>
  <si>
    <r>
      <t>ychwanegu eu henw at waith digidol drwy ddefnyddio llythyren flaen,</t>
    </r>
    <r>
      <rPr>
        <i/>
        <sz val="10"/>
        <rFont val="Arial"/>
        <family val="2"/>
      </rPr>
      <t xml:space="preserve"> e.e. teipio llythyren flaen eu henw ar fysellfwrdd</t>
    </r>
    <r>
      <rPr>
        <sz val="10"/>
        <rFont val="Arial"/>
        <family val="2"/>
      </rPr>
      <t xml:space="preserve">
adnabod peth gwaith sy’n berchen i eraill,</t>
    </r>
    <r>
      <rPr>
        <i/>
        <sz val="10"/>
        <rFont val="Arial"/>
        <family val="2"/>
      </rPr>
      <t xml:space="preserve"> e.e. chwilio am lun sydd wedi’i greu gan gyfoed/oedolyn cyfarwydd.
</t>
    </r>
  </si>
  <si>
    <r>
      <t xml:space="preserve">ychwanegu eu henw gwaith at waith digidol, </t>
    </r>
    <r>
      <rPr>
        <i/>
        <sz val="10"/>
        <rFont val="Arial"/>
        <family val="2"/>
      </rPr>
      <t xml:space="preserve">e.e. teipio eu henw cyntaf ar fysellfwrdd
</t>
    </r>
    <r>
      <rPr>
        <sz val="10"/>
        <rFont val="Arial"/>
        <family val="2"/>
      </rPr>
      <t xml:space="preserve">
dod o hyd i enw awdur gwaith digidol.
</t>
    </r>
  </si>
  <si>
    <r>
      <t xml:space="preserve">ychwanegu eu henw a dyddiad at waith a grëwyd ganddynt,  </t>
    </r>
    <r>
      <rPr>
        <i/>
        <sz val="10"/>
        <rFont val="Arial"/>
        <family val="2"/>
      </rPr>
      <t>e.e. teipio eu henw cyntaf a chyfenw ac ychwanegu dyddiad at ddarnau o waith.</t>
    </r>
  </si>
  <si>
    <r>
      <t xml:space="preserve">ychwanegu eu henw a dyddiad at waith a grëwyd ganddynt a nodi rhesymau pam fod hyn yn bwysig, </t>
    </r>
    <r>
      <rPr>
        <i/>
        <sz val="10"/>
        <rFont val="Arial"/>
        <family val="2"/>
      </rPr>
      <t>e.e. teipio eu henw cyntaf a chyfenw, ychwanegu dyddiad at ddarnau o waith a rhoi rhesymau ar lafar am wneud hynny.</t>
    </r>
  </si>
  <si>
    <r>
      <t xml:space="preserve">esbonio sut mae rhoi credyd i rywun yn arwydd o barch
adnabod marciau dŵr a symbolau hawlfraint, </t>
    </r>
    <r>
      <rPr>
        <i/>
        <sz val="10"/>
        <rFont val="Arial"/>
        <family val="2"/>
      </rPr>
      <t xml:space="preserve">e.e. adnabod marciau dŵr ar amrywiaeth o gyfryngau, gwybod y rhesymau dros ddefnyddio marciau dŵr ac archwilio sut i'w hychwanegu mewn gwahanol feddalwedd.
</t>
    </r>
  </si>
  <si>
    <r>
      <t xml:space="preserve">deall mai 'llên-ladrad' yw copïo gwaith eraill a'i gyflwyno fel eich gwaith eich hun, </t>
    </r>
    <r>
      <rPr>
        <i/>
        <sz val="10"/>
        <rFont val="Arial"/>
        <family val="2"/>
      </rPr>
      <t>e.e. dechrau ystyried canlyniadau llên-ladrad</t>
    </r>
    <r>
      <rPr>
        <sz val="10"/>
        <rFont val="Arial"/>
        <family val="2"/>
      </rPr>
      <t xml:space="preserve">
esbonio pryd a sut y mae'n iawn i ddefnyddio gwaith pobl eraill.
</t>
    </r>
  </si>
  <si>
    <r>
      <t xml:space="preserve">cyfeirio at bob ffynhonnell wrth ymchwilio ac esbonio pwysigrwydd gwneud hynny, </t>
    </r>
    <r>
      <rPr>
        <i/>
        <sz val="10"/>
        <rFont val="Arial"/>
        <family val="2"/>
      </rPr>
      <t>e.e. creu rhestrau syml ar gyfer cyfeirnodi ffynonellau digidol a ffynonellau nad ydynt ar-lein</t>
    </r>
    <r>
      <rPr>
        <sz val="10"/>
        <rFont val="Arial"/>
        <family val="2"/>
      </rPr>
      <t xml:space="preserve">
deall y gellir golygu lluniau'n ddigidol, a'r hawlia</t>
    </r>
    <r>
      <rPr>
        <sz val="10"/>
        <color theme="9"/>
        <rFont val="Arial"/>
        <family val="2"/>
      </rPr>
      <t>u</t>
    </r>
    <r>
      <rPr>
        <sz val="10"/>
        <rFont val="Arial"/>
        <family val="2"/>
      </rPr>
      <t xml:space="preserve"> a'r caniatadau sydd ynghlwm wrth hynny.
</t>
    </r>
  </si>
  <si>
    <r>
      <t xml:space="preserve">cyfeirio at bob ffynhonnell wrth ymchwilio ac esbonio pwysigrwydd gwneud hynny, </t>
    </r>
    <r>
      <rPr>
        <i/>
        <sz val="10"/>
        <rFont val="Arial"/>
        <family val="2"/>
      </rPr>
      <t>e.e. creu rhestrau syml ar gyfer cyfeirnodi ffynonellau digidol a ffynonellau nad ydynt ar-lein</t>
    </r>
    <r>
      <rPr>
        <sz val="10"/>
        <rFont val="Arial"/>
        <family val="2"/>
      </rPr>
      <t xml:space="preserve">
deall y gellir golygu lluniau'n ddigidol a thrafod hawliau a chaniatadau sydd ynghlwm wrth hynny.
</t>
    </r>
  </si>
  <si>
    <r>
      <t>deall hawlfraint, trwyddedu, defnydd teg, a'u hawliau nhw fel y sawl a greodd y deunydd,</t>
    </r>
    <r>
      <rPr>
        <i/>
        <sz val="10"/>
        <rFont val="Arial"/>
        <family val="2"/>
      </rPr>
      <t xml:space="preserve"> e.e. ystyried y gwahanol ffyrdd o drwyddedu gwaith sydd o dan hawlfraint
</t>
    </r>
    <r>
      <rPr>
        <sz val="10"/>
        <rFont val="Arial"/>
        <family val="2"/>
      </rPr>
      <t xml:space="preserve">
esbonio cyfreithiau hawlfraint sylfaenol, </t>
    </r>
    <r>
      <rPr>
        <i/>
        <sz val="10"/>
        <rFont val="Arial"/>
        <family val="2"/>
      </rPr>
      <t xml:space="preserve">e.e. dysgu bod hawlfraint yn system gyfreithiol sy'n diogelu hawliau i waith creadigol.
</t>
    </r>
    <r>
      <rPr>
        <sz val="10"/>
        <rFont val="Arial"/>
        <family val="2"/>
      </rPr>
      <t xml:space="preserve">
</t>
    </r>
  </si>
  <si>
    <r>
      <t xml:space="preserve">deall hawlfraint, trwyddedu, defnydd teg, a'u hawliau nhw fel y sawl a greodd y deunydd
esbonio cyfreithiau hawlfraint sylfaenol, </t>
    </r>
    <r>
      <rPr>
        <i/>
        <sz val="10"/>
        <rFont val="Arial"/>
        <family val="2"/>
      </rPr>
      <t xml:space="preserve">e.e. archwilio goblygiadau moesegol a chyfreithiol lladrad a llên-ladrad; gwybod fod hynny'n anghyfrifol ac yn amharchus
</t>
    </r>
    <r>
      <rPr>
        <sz val="10"/>
        <rFont val="Arial"/>
        <family val="2"/>
      </rPr>
      <t xml:space="preserve">
ymddwyn a gweithredu'n gyfrifol fel y sawl sy'n creu deunydd a'r sawl sy'n ei ddefnyddio, </t>
    </r>
    <r>
      <rPr>
        <i/>
        <sz val="10"/>
        <rFont val="Arial"/>
        <family val="2"/>
      </rPr>
      <t xml:space="preserve">e.e. archwilio penderfyniadau a wneir gan grewyr wrth arfer eu hawliau a'u cyfrifoldebau creadigol, gan roi ystyriaeth i faterion moesegol o fywyd go iawn.
</t>
    </r>
  </si>
  <si>
    <r>
      <t xml:space="preserve">esbonio agweddau cyfreithiol a moesegol ar barchu gwaith creadigol, </t>
    </r>
    <r>
      <rPr>
        <i/>
        <sz val="10"/>
        <rFont val="Arial"/>
        <family val="2"/>
      </rPr>
      <t xml:space="preserve">e.e. archwilio goblygiadau moesegol a chyfreithiol lladrad a llên-ladrad; gwybod fod hynny'n anghyfrifol ac yn amharchus
defnyddio'u dealltwriaeth o'r rheolau mewn gwahanol senarios.
</t>
    </r>
  </si>
  <si>
    <r>
      <t>pennu'r pwyntiau allweddol sydd eu hangen i ddefnydd o waith creadigol fod yn ddefnydd teg ac i gydymffurfio gyda deddfau diogelu data,</t>
    </r>
    <r>
      <rPr>
        <i/>
        <sz val="10"/>
        <rFont val="Arial"/>
        <family val="2"/>
      </rPr>
      <t xml:space="preserve">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t>
    </r>
  </si>
  <si>
    <r>
      <t xml:space="preserve">deall y gwahaniaethau rhwng cael ysbrydoliaeth o waith creadigol pobl eraill a meddiannu'r gwaith heb ganiatâd, </t>
    </r>
    <r>
      <rPr>
        <i/>
        <sz val="10"/>
        <rFont val="Arial"/>
        <family val="2"/>
      </rPr>
      <t xml:space="preserve">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t>
    </r>
  </si>
  <si>
    <t>1.3a</t>
  </si>
  <si>
    <t>Hawliau digidol, trwyddedu a pherchenogaeth – Enghreifftiau o dasgau</t>
  </si>
  <si>
    <t>1. Defnyddio’r camera ar lechen/dyfais i gymryd llun/fideo a'i arddangos ar sgrîn fawr i weddill y dosbarth ei weld.</t>
  </si>
  <si>
    <t>1. Defnyddio cyflwyniad rhyngweithiol a baratowyd o flaen llaw er mwyn i ddysgwyr ddewis enw/llun i gael gwobr.</t>
  </si>
  <si>
    <t>1. Ar y sgrîn, dewis llun o'u hunain i ychwanegu at eu gwaith eu hunain.</t>
  </si>
  <si>
    <t xml:space="preserve">1. (Common Sense Media) Fy ngwaith creadigol - Gwers 4
</t>
  </si>
  <si>
    <t xml:space="preserve">1. a 2. (Common Sense Media) Pwy sy’n berchen arno, beth bynnag? - Gwers 5
</t>
  </si>
  <si>
    <t xml:space="preserve">1. (Common Sense Media) Sut i ddyfynnu safle - Gwers 4
</t>
  </si>
  <si>
    <t xml:space="preserve">1. a 2. (Common Sense Media) Hawliau creawdwr - Gwers 5
</t>
  </si>
  <si>
    <t xml:space="preserve">1. (Common Sense Media) Ailgreu, ailddefnyddio, ailgymysgu - Gwersi 3 a 5
</t>
  </si>
  <si>
    <t xml:space="preserve">1. (Common Sense Media) Da a drwg o ran hawlfraint - Gwers 3
</t>
  </si>
  <si>
    <t xml:space="preserve">1. (Common Sense Media) Hawliau, ailgymysgu a pharch - Gwers 1
</t>
  </si>
  <si>
    <t>Ymddygiad ar-lein a seiberfwlio</t>
  </si>
  <si>
    <r>
      <t xml:space="preserve">Dynodi i oedolyn yr hoffir 'mwy' neu 'dim mwy', </t>
    </r>
    <r>
      <rPr>
        <i/>
        <sz val="10"/>
        <rFont val="Arial"/>
        <family val="2"/>
      </rPr>
      <t>e.e. defnyddio synau ac ystumiau i wneud cais am 'fwy' neu 'dim mwy', gwthio'r eitem i ffwrdd, troi pen i wrthod, gwenu</t>
    </r>
    <r>
      <rPr>
        <sz val="10"/>
        <rFont val="Arial"/>
        <family val="2"/>
      </rPr>
      <t xml:space="preserve"> </t>
    </r>
    <r>
      <rPr>
        <i/>
        <sz val="10"/>
        <rFont val="Arial"/>
        <family val="2"/>
      </rPr>
      <t>[ADD 28]</t>
    </r>
    <r>
      <rPr>
        <sz val="10"/>
        <rFont val="Arial"/>
        <family val="2"/>
      </rPr>
      <t xml:space="preserve">
Denu sylw, </t>
    </r>
    <r>
      <rPr>
        <i/>
        <sz val="10"/>
        <rFont val="Arial"/>
        <family val="2"/>
      </rPr>
      <t xml:space="preserve">e.e. defnyddio ieithwedd y corff/lleisio neu ddull arall i ddenu sylw [ADD 32]
 </t>
    </r>
    <r>
      <rPr>
        <sz val="10"/>
        <rFont val="Arial"/>
        <family val="2"/>
      </rPr>
      <t xml:space="preserve">
Ysgogi gêm gymdeithasol,</t>
    </r>
    <r>
      <rPr>
        <i/>
        <sz val="10"/>
        <rFont val="Arial"/>
        <family val="2"/>
      </rPr>
      <t xml:space="preserve"> e.e. rhoi arwydd i oedolyn am sba troed/tegan bateri [ADD 33]
</t>
    </r>
  </si>
  <si>
    <r>
      <t xml:space="preserve">talu sylw i eitemau symudol/animeiddiedig ar-lein.
</t>
    </r>
    <r>
      <rPr>
        <i/>
        <sz val="10"/>
        <rFont val="Arial"/>
        <family val="2"/>
      </rPr>
      <t xml:space="preserve">
</t>
    </r>
  </si>
  <si>
    <r>
      <t xml:space="preserve">gwylio eraill ar-lein, </t>
    </r>
    <r>
      <rPr>
        <i/>
        <sz val="10"/>
        <rFont val="Arial"/>
        <family val="2"/>
      </rPr>
      <t>e.e. gwylio pobl gyfarwydd ar y sgrîn â diddordeb</t>
    </r>
    <r>
      <rPr>
        <sz val="10"/>
        <rFont val="Arial"/>
        <family val="2"/>
      </rPr>
      <t xml:space="preserve">
denu sylw oedolyn at rywbeth/rywun ar-lein,</t>
    </r>
    <r>
      <rPr>
        <i/>
        <sz val="10"/>
        <rFont val="Arial"/>
        <family val="2"/>
      </rPr>
      <t xml:space="preserve"> e.e. defnyddio synau/ystumiau/dangos cyffro i ddenu sylw pobl eraill at eitemau ar y sgrîn</t>
    </r>
    <r>
      <rPr>
        <sz val="10"/>
        <rFont val="Arial"/>
        <family val="2"/>
      </rPr>
      <t xml:space="preserve">
cyfathrebu hoffterau/anhoffterau syml, </t>
    </r>
    <r>
      <rPr>
        <i/>
        <sz val="10"/>
        <rFont val="Arial"/>
        <family val="2"/>
      </rPr>
      <t xml:space="preserve">e.e. derbyn neu wrthod gweithgaredd digidol a gynigir gan oedolyn.
</t>
    </r>
  </si>
  <si>
    <r>
      <t xml:space="preserve">rhyngweithio ag eraill ar-lein, </t>
    </r>
    <r>
      <rPr>
        <i/>
        <sz val="10"/>
        <rFont val="Arial"/>
        <family val="2"/>
      </rPr>
      <t>e.e. defnyddio cyfryngau sgwrsio fideo</t>
    </r>
    <r>
      <rPr>
        <sz val="10"/>
        <rFont val="Arial"/>
        <family val="2"/>
      </rPr>
      <t xml:space="preserve">
adnabod eu hemosiynau eu hunain ar y sgrîn a dynodi hynny i oedolyn. 
</t>
    </r>
  </si>
  <si>
    <r>
      <t xml:space="preserve">adnabod emosiynau eraill ar ystod o feddalwedd digidol, </t>
    </r>
    <r>
      <rPr>
        <i/>
        <sz val="10"/>
        <rFont val="Arial"/>
        <family val="2"/>
      </rPr>
      <t xml:space="preserve">e.e. siarad am deimladau a dechrau adnabod emosiynau; ystyried sut y gall gweithredoedd a geiriau effeithio ar bobl eraill; deall bod canlyniadau i ymddygiad; gwybod pryd y byddant yn grac, yn bryderus neu'n ofnus, a phryd i ofyn am help
</t>
    </r>
    <r>
      <rPr>
        <sz val="10"/>
        <rFont val="Arial"/>
        <family val="2"/>
      </rPr>
      <t xml:space="preserve">rhoi rhesymau am yr hyn a hoffir/nas hoffir o ran gweithgareddau ar y sgrîn.
</t>
    </r>
  </si>
  <si>
    <r>
      <t xml:space="preserve">bod yn ymwybodol y gall pobl gysylltu ag eraill ar-lein, </t>
    </r>
    <r>
      <rPr>
        <i/>
        <sz val="10"/>
        <rFont val="Arial"/>
        <family val="2"/>
      </rPr>
      <t xml:space="preserve">e.e. pennu ffurfiau o gyfathrebu (gan gynnwys digidol)         
</t>
    </r>
    <r>
      <rPr>
        <sz val="10"/>
        <rFont val="Arial"/>
        <family val="2"/>
      </rPr>
      <t xml:space="preserve">
defnyddio geiriau a theimladau priodol, </t>
    </r>
    <r>
      <rPr>
        <i/>
        <sz val="10"/>
        <rFont val="Arial"/>
        <family val="2"/>
      </rPr>
      <t xml:space="preserve">e.e. trafod geiriau a theimladau a allai ypsetio pobl – dolen i addysg bersonol a chymdeithasol (ABCh) a gwaith lles oddi-ar-lein.
</t>
    </r>
  </si>
  <si>
    <r>
      <t xml:space="preserve">esbonio'n syml y gall technoleg ddigidol gael ei defnyddio i gyfathrebu a chysylltu ag eraill yn lleol ac yn rhyngwladol, </t>
    </r>
    <r>
      <rPr>
        <i/>
        <sz val="10"/>
        <rFont val="Arial"/>
        <family val="2"/>
      </rPr>
      <t>e.e. testun, delweddau, lluniau, fideo, cylchlythyrau, e-bost, gwasanaethau gwe</t>
    </r>
    <r>
      <rPr>
        <sz val="10"/>
        <rFont val="Arial"/>
        <family val="2"/>
      </rPr>
      <t xml:space="preserve">
dechrau adnabod gwahanol symbolau a welir ar-lein,</t>
    </r>
    <r>
      <rPr>
        <i/>
        <sz val="10"/>
        <rFont val="Arial"/>
        <family val="2"/>
      </rPr>
      <t xml:space="preserve"> e.e. clo clap, gwenogluniau 
</t>
    </r>
    <r>
      <rPr>
        <sz val="10"/>
        <rFont val="Arial"/>
        <family val="2"/>
      </rPr>
      <t xml:space="preserve">
dechrau nodi tebygrwydd a gwahaniaethau rhwng cyfathrebu ar-lein ac all-lein, </t>
    </r>
    <r>
      <rPr>
        <i/>
        <sz val="10"/>
        <rFont val="Arial"/>
        <family val="2"/>
      </rPr>
      <t>e.e. dilyn yr un rheolau wrth gyfathrebu wyneb-yn-wyneb ac ar-lein</t>
    </r>
    <r>
      <rPr>
        <sz val="10"/>
        <rFont val="Arial"/>
        <family val="2"/>
      </rPr>
      <t xml:space="preserve">
defnyddio geiriau a theimladau priodol, </t>
    </r>
    <r>
      <rPr>
        <i/>
        <sz val="10"/>
        <rFont val="Arial"/>
        <family val="2"/>
      </rPr>
      <t xml:space="preserve">e.e. trafod geiriau a gweithredoedd.
</t>
    </r>
  </si>
  <si>
    <r>
      <t xml:space="preserve">defnyddio technoleg ddigidol i gyfathrebu a chysylltu ag eraill yn lleol ac yn fyd-eang, </t>
    </r>
    <r>
      <rPr>
        <i/>
        <sz val="10"/>
        <rFont val="Arial"/>
        <family val="2"/>
      </rPr>
      <t>e.e. testun, delweddau, ffotograffau, fideos, cylchlythyrau, e-bost, a chymwysiadau ar y we</t>
    </r>
    <r>
      <rPr>
        <sz val="10"/>
        <rFont val="Arial"/>
        <family val="2"/>
      </rPr>
      <t xml:space="preserve">
rhyngweithio ag eraill yn briodol, </t>
    </r>
    <r>
      <rPr>
        <i/>
        <sz val="10"/>
        <rFont val="Arial"/>
        <family val="2"/>
      </rPr>
      <t xml:space="preserve">e.e. dilyn yr un rheolau wrth gyfathrebu wyneb-yn-wyneb ac ar-lein. </t>
    </r>
    <r>
      <rPr>
        <sz val="10"/>
        <rFont val="Arial"/>
        <family val="2"/>
      </rPr>
      <t xml:space="preserve">
</t>
    </r>
  </si>
  <si>
    <r>
      <t xml:space="preserve">esbonio tebygrwydd a gwahaniaethau rhwng rhyngweithio ar-lein ac oddi-ar-lein, </t>
    </r>
    <r>
      <rPr>
        <i/>
        <sz val="10"/>
        <rFont val="Arial"/>
        <family val="2"/>
      </rPr>
      <t>e.e. dilyn yr un rheolau pan yn cyfathrebu wyneb-yn-wyneb neu ar-lein; trafod sut y gellir camddehongli cyfathrebu ar-lein</t>
    </r>
    <r>
      <rPr>
        <sz val="10"/>
        <rFont val="Arial"/>
        <family val="2"/>
      </rPr>
      <t xml:space="preserve">
llunio negeseuon clir a phriodol mewn cymunedau ar-lein
nodi mathau gwahanol o fwlio, gan gynnwys seiberfwlio, ac awgrymu strategaethau y gellir eu defnyddio i ddelio â nhw, </t>
    </r>
    <r>
      <rPr>
        <i/>
        <sz val="10"/>
        <rFont val="Arial"/>
        <family val="2"/>
      </rPr>
      <t>e.e. sgrin-lun, blocio, adrodd.</t>
    </r>
    <r>
      <rPr>
        <sz val="10"/>
        <rFont val="Arial"/>
        <family val="2"/>
      </rPr>
      <t xml:space="preserve">
</t>
    </r>
  </si>
  <si>
    <r>
      <t xml:space="preserve">nodi gweithrediadau a chamau ar gyfer adrodd am seiberfwlio, a'i atal, </t>
    </r>
    <r>
      <rPr>
        <i/>
        <sz val="10"/>
        <rFont val="Arial"/>
        <family val="2"/>
      </rPr>
      <t>e.e. defnyddio strategaethau fel peidio ag ymateb, adrodd yn ôl a chadw'r dystiolaeth</t>
    </r>
    <r>
      <rPr>
        <sz val="10"/>
        <rFont val="Arial"/>
        <family val="2"/>
      </rPr>
      <t xml:space="preserve">
pennu ac adnabod ymddygiad priodol wrth gymryd rhan mewn, neu gyfrannu at, brosiectau dysgu ar y cyd ar-lein, </t>
    </r>
    <r>
      <rPr>
        <i/>
        <sz val="10"/>
        <rFont val="Arial"/>
        <family val="2"/>
      </rPr>
      <t>e.e. dyfeisio cyfres o reolau.</t>
    </r>
    <r>
      <rPr>
        <sz val="10"/>
        <rFont val="Arial"/>
        <family val="2"/>
      </rPr>
      <t xml:space="preserve">
</t>
    </r>
  </si>
  <si>
    <r>
      <t>arddangos ymddygiad priodol ar-lein a gweithredu strategaethau i ddiogelu eu hunain ac eraill rhag peryglon ar-lein, bwlio ac ymddygiad amhriodol,</t>
    </r>
    <r>
      <rPr>
        <i/>
        <sz val="10"/>
        <rFont val="Arial"/>
        <family val="2"/>
      </rPr>
      <t xml:space="preserve"> e.e. troi sylwadau i ffwrdd ar gyfryngau digidol, blocio defnyddwyr; gwybod sut i adrodd am gynnwys amhriodol a chamddefnydd, a delio ag ef.</t>
    </r>
    <r>
      <rPr>
        <sz val="10"/>
        <rFont val="Arial"/>
        <family val="2"/>
      </rPr>
      <t xml:space="preserve">
</t>
    </r>
  </si>
  <si>
    <r>
      <t xml:space="preserve">arddangos ymddygiad priodol ar-leing a gweithredu ystod o strategaethau i ddiogelu eu hunain ac eraill rhag peryglon posibl, bwlio ac ymddygiad amhriodol ar-lein, </t>
    </r>
    <r>
      <rPr>
        <i/>
        <sz val="10"/>
        <rFont val="Arial"/>
        <family val="2"/>
      </rPr>
      <t xml:space="preserve">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t>
    </r>
    <r>
      <rPr>
        <sz val="10"/>
        <rFont val="Arial"/>
        <family val="2"/>
      </rPr>
      <t xml:space="preserve">
</t>
    </r>
  </si>
  <si>
    <t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t>
  </si>
  <si>
    <t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t>
  </si>
  <si>
    <r>
      <t xml:space="preserve">addasu ymddygiad a rhyngweithiad ar-lein ar gyfer gwahanol gynulleidfaoedd, gan ystyried gwerthoedd diwylliannol rhyngwladol, </t>
    </r>
    <r>
      <rPr>
        <i/>
        <sz val="10"/>
        <rFont val="Arial"/>
        <family val="2"/>
      </rPr>
      <t xml:space="preserve">e.e. gwerthuso ymddygiad yn feirniadol, gan ystyried gwerthoedd diwylliannol rhyngwladol; ystyried sut y mae eraill yn gweld ymddygiad.
</t>
    </r>
  </si>
  <si>
    <r>
      <t xml:space="preserve">gweithredu strategaethau priodol i ddiogelu hawliau, hunaniaeth, preifatrwydd a diogelwch emosiynol eu hunain ac eraill mewn cymunedau ar-lein, </t>
    </r>
    <r>
      <rPr>
        <i/>
        <sz val="10"/>
        <rFont val="Arial"/>
        <family val="2"/>
      </rPr>
      <t xml:space="preserve"> e.e. gwerthuso ymddygiad ar-lein yn barhaus, gan ystyried canlyniadau gweithredoedd; gweithredu i leihau'r risg i ddiogelwch; ystyried safbwyntiau rhyngwladol a diwylliannol ac addasu ymddygiad yn unol â hynny. 
</t>
    </r>
  </si>
  <si>
    <r>
      <t xml:space="preserve">gweithredu strategaethau priodol i ddiogelu eu hawliau, hunaniaeth, preifatrwydd a diogelwch emosiynol eu hunain ac eraill mewn cymunedau ar-lein,  </t>
    </r>
    <r>
      <rPr>
        <i/>
        <sz val="10"/>
        <rFont val="Arial"/>
        <family val="2"/>
      </rPr>
      <t xml:space="preserve">e.e. gwerthuso ymddygiad ar-lein yn barhaus, gan ystyried canlyniadau gweithredoedd; gweithredu i leihau'r risg i ddiogelwch; ystyried safbwyntiau rhyngwladol a diwylliannol ac addasu ymddygiad yn unol â hynny.
</t>
    </r>
  </si>
  <si>
    <t xml:space="preserve">2. Rhyngweithio a chydweithio </t>
  </si>
  <si>
    <t>1.4a</t>
  </si>
  <si>
    <t>Ymddygiad ar-lein a seiberfwlio – Enghreifftiau o dasgau</t>
  </si>
  <si>
    <t xml:space="preserve">2. Gweiddi neu wneud sŵn pan fo hoff gymeriad yn ymddangos ar y sgrin.
3. Taro'r sgrîn i wneud i rywbeth ddigwydd, gan gael ymateb penodol gan oedolyn.
</t>
  </si>
  <si>
    <t>1. Gofyn am fwy drwy ddewis eitem. Gall hyn gynnwys gwasgu botwm neu switsh neu gyffwrdd â sgrin i wneud i degan weithio/chwarae cerddoriaeth/chwarae fideo.</t>
  </si>
  <si>
    <t xml:space="preserve">1. Sgwrsio dros fideo i weld dysgwyr/dosbarthiadau eraill yn yr ysgol.
2. Defnyddio camera digidol i ddal gwahanol emosiynau dysgwyr a defnyddio symbolau/geiriau i'w disgrifio'n briodol.
</t>
  </si>
  <si>
    <t xml:space="preserve">2.  (Common Sense Media) Dileu’r pethau annymunol - Gwers 3
</t>
  </si>
  <si>
    <t xml:space="preserve">1. (Common Sense Media) Dangos parch ar-lein - Gwers 4
</t>
  </si>
  <si>
    <t xml:space="preserve">2. (Common Sense Media) Cylchoedd cyfrifoldeb - Gwers 1
</t>
  </si>
  <si>
    <t xml:space="preserve">1. (Common Sense Media) Arch-ddinesydd digidol a Beth yw seiberfwlio? - Gwersi 2 , 4 , 5
</t>
  </si>
  <si>
    <t xml:space="preserve">1. (Common Sense Media) Seiberfwlio: Croesi’r ffin - Gwers 4
2. (Common Sense Media) Seiberfwlio: Sefwch i fyny - Gwers 4
</t>
  </si>
  <si>
    <t xml:space="preserve">3.  (Common Sense Media) Pa fersiwn ohonof i ddylwn i fod? - Gwers 4
</t>
  </si>
  <si>
    <t xml:space="preserve">1. (Common Sense Media) Yn breifat heddiw, yn gyhoeddus yfory - Gwers 1
1. (Common Sense Media) Beth yw pwysigrwydd preifatrwydd ar y rhyngrwyd? - Gwers 3
</t>
  </si>
  <si>
    <t xml:space="preserve">1. (Common Sense Media) Yn breifat heddiw, yn gyhoeddus yfory - Gwers 1
1. (Common Sense Media) Ar y ffordd i’r coleg - Gwers 3
</t>
  </si>
  <si>
    <t xml:space="preserve">Rhyngweithio a chydweithio – Drwy'r elfennau hyn, bydd dysgwyr yn edrych ar ddulliau cyfathrebu electronig ac yn gwybod pa rai sydd fwyaf effeithiol. Bydd dysgwyr hefyd yn storio data ac yn defnyddio technegau cydweithio yn llwyddiannus. </t>
  </si>
  <si>
    <t>Cyfathrebu</t>
  </si>
  <si>
    <r>
      <t xml:space="preserve">Cyfathrebu dewis i oedolyn sy’n talu sylw, </t>
    </r>
    <r>
      <rPr>
        <i/>
        <sz val="10"/>
        <rFont val="Arial"/>
        <family val="2"/>
      </rPr>
      <t>e.e. dewis un eitem o ddau drwy leisio neu drwy symudiad y corff [ADD 37]</t>
    </r>
    <r>
      <rPr>
        <sz val="10"/>
        <rFont val="Arial"/>
        <family val="2"/>
      </rPr>
      <t xml:space="preserve">
Mynegi hoffter am eitemau nad ydynt yno drwy fodd symbolaidd </t>
    </r>
    <r>
      <rPr>
        <i/>
        <sz val="10"/>
        <rFont val="Arial"/>
        <family val="2"/>
      </rPr>
      <t>[ADD 41]</t>
    </r>
    <r>
      <rPr>
        <sz val="10"/>
        <rFont val="Arial"/>
        <family val="2"/>
      </rPr>
      <t xml:space="preserve">
</t>
    </r>
  </si>
  <si>
    <r>
      <t>cyfathrebu eu dewisiadau eu hunain ar gyfer detholiad bach o eitemau a rhyngweithiadau,</t>
    </r>
    <r>
      <rPr>
        <i/>
        <sz val="10"/>
        <rFont val="Arial"/>
        <family val="2"/>
      </rPr>
      <t xml:space="preserve"> e.e. dewis sgwrs ffôn/fideo drwy ddewis y ddyfais briodol.
</t>
    </r>
  </si>
  <si>
    <r>
      <rPr>
        <sz val="10"/>
        <rFont val="Arial"/>
        <family val="2"/>
      </rPr>
      <t xml:space="preserve">cyfathrebu eu dewisiadau eu hunain mewn amrywiaeth o leoedd ar gyfer detholiad o eitemau a rhyngweithiadau, </t>
    </r>
    <r>
      <rPr>
        <i/>
        <sz val="10"/>
        <rFont val="Arial"/>
        <family val="2"/>
      </rPr>
      <t>e.e. dewis sgwrs ffôn/fideo i gyfathrebu drwy ddewis y ddyfais briodol.</t>
    </r>
  </si>
  <si>
    <r>
      <t xml:space="preserve">defnyddio mathau gwahanol o gyfathrebu digidol, </t>
    </r>
    <r>
      <rPr>
        <i/>
        <sz val="10"/>
        <rFont val="Arial"/>
        <family val="2"/>
      </rPr>
      <t>e.e. profi a chymryd rhan mewn cyfathrebiadau llais, fideo neu destun syml.</t>
    </r>
  </si>
  <si>
    <r>
      <t xml:space="preserve">bod yn ymwybodol bod gwahanol ffurfiau ar gyfathrebu ar-lein, </t>
    </r>
    <r>
      <rPr>
        <i/>
        <sz val="10"/>
        <rFont val="Arial"/>
        <family val="2"/>
      </rPr>
      <t>e.e. e-bost, negeseuo, galwad fideo.</t>
    </r>
  </si>
  <si>
    <r>
      <t>siarad am wahanol ffurfiau o gyfathrebu ar-lein,</t>
    </r>
    <r>
      <rPr>
        <i/>
        <sz val="10"/>
        <rFont val="Arial"/>
        <family val="2"/>
      </rPr>
      <t xml:space="preserve"> e.e. e-bost, negeseuo, galwad fideo, a'u defnyddiau.</t>
    </r>
  </si>
  <si>
    <r>
      <t>cyfrannu at gyfathrebiad grŵp neu ddosbarth cyfan ar-lein mewn un iaith neu fwy,</t>
    </r>
    <r>
      <rPr>
        <i/>
        <sz val="10"/>
        <rFont val="Arial"/>
        <family val="2"/>
      </rPr>
      <t xml:space="preserve"> e.e. e-bost neu galwad fideo.</t>
    </r>
  </si>
  <si>
    <r>
      <t xml:space="preserve">anfon cyfathrebiad ar-lein syml mewn un iaith neu fwy o un cyfrif defnyddiwr, </t>
    </r>
    <r>
      <rPr>
        <i/>
        <sz val="10"/>
        <rFont val="Arial"/>
        <family val="2"/>
      </rPr>
      <t>e.e. e-bost (gan sicrhau bod y cyfeiriad wedi'i deipio'n gywir) neu alwad fideo</t>
    </r>
  </si>
  <si>
    <r>
      <t>cyfnewid cyfathrebiad ar-lein syml mewn un iaith neu fwy,</t>
    </r>
    <r>
      <rPr>
        <i/>
        <sz val="10"/>
        <rFont val="Arial"/>
        <family val="2"/>
      </rPr>
      <t xml:space="preserve"> e.e. e-bost neu alwad fideo</t>
    </r>
    <r>
      <rPr>
        <sz val="10"/>
        <rFont val="Arial"/>
        <family val="2"/>
      </rPr>
      <t xml:space="preserve">
esbonio manteision cyfathrebu'n electronig, </t>
    </r>
    <r>
      <rPr>
        <i/>
        <sz val="10"/>
        <rFont val="Arial"/>
        <family val="2"/>
      </rPr>
      <t xml:space="preserve">e.e. arbed amser (yn enwedig o ran anfon pethau'n bell ar unwaith), arbed adnoddau, effeithlonrwydd cost, gallu i gael sawl defnyddiwr o wahanol wledydd yn cyfathrebu ar yr un pryd, hawdd rhannu/arbed/storio/tagio cynnwys.
</t>
    </r>
  </si>
  <si>
    <r>
      <t>cyfnewid cyfathrebiadau ar-lein gyda dysgwyr eraill mewn un iaith neu fwy, gan ddefnyddio'r ystod gynyddol o nodweddion sydd ar gael,</t>
    </r>
    <r>
      <rPr>
        <i/>
        <sz val="10"/>
        <rFont val="Arial"/>
        <family val="2"/>
      </rPr>
      <t xml:space="preserve"> e.e. anfon e-byst gydag atodiadau a newid y fformatio (lle bo'r ddyfais yn caniatáu hynny).</t>
    </r>
  </si>
  <si>
    <r>
      <t>cyfnewid cyfathrebiadau ar-lein gyda dysgwyr eraill mewn un iaith neu fwy, gan ddefnyddio'r ystod gynyddol o nodweddion sydd ar gael,</t>
    </r>
    <r>
      <rPr>
        <i/>
        <sz val="10"/>
        <rFont val="Arial"/>
        <family val="2"/>
      </rPr>
      <t xml:space="preserve"> e.e. wrth e-bostio, defnyddio'r offeryn chwilio, rheoli cysylltiadau
</t>
    </r>
    <r>
      <rPr>
        <sz val="10"/>
        <rFont val="Arial"/>
        <family val="2"/>
      </rPr>
      <t xml:space="preserve">
dangos dealltwriaeth o fanteision ac anfanteision gwahanol ffyrdd o gyfathrebu ar-lein a phryd y mae'n briodol eu defnyddio,  </t>
    </r>
    <r>
      <rPr>
        <i/>
        <sz val="10"/>
        <rFont val="Arial"/>
        <family val="2"/>
      </rPr>
      <t>e.e. esbonio pryd y gallai cynadledda fideo fod yn fwy priodol nag e-bost, ac fel arall; esbonio manteision ac anfanteision defnyddio negeseuo sydyn mewn cyd-destunau cymdeithasol; siarad am bwrpas a chynulleidfa.</t>
    </r>
    <r>
      <rPr>
        <sz val="10"/>
        <rFont val="Arial"/>
        <family val="2"/>
      </rPr>
      <t xml:space="preserve">
</t>
    </r>
  </si>
  <si>
    <r>
      <t xml:space="preserve">cyfnewid cyfathrebiadau ar-lein mewn un iaith neu fwy, gan ddefnyddio ystod gynyddol o nodweddion sydd ar gael, </t>
    </r>
    <r>
      <rPr>
        <i/>
        <sz val="10"/>
        <rFont val="Arial"/>
        <family val="2"/>
      </rPr>
      <t xml:space="preserve">e.e. rheoli ffolderi o e-byst gan gynnwys defnyddio’r swyddogaeth adrodd i hidlo sbam; defnyddio gwe-gamerâu i wneud galwadau fideo
</t>
    </r>
    <r>
      <rPr>
        <sz val="10"/>
        <rFont val="Arial"/>
        <family val="2"/>
      </rPr>
      <t xml:space="preserve">
dangos dealltwriaeth o fanteision ac anfanteision gwahanol ffurfiau o gyfathrebu ar-lein a phryd y mae'n briodol eu defnyddio, </t>
    </r>
    <r>
      <rPr>
        <i/>
        <sz val="10"/>
        <rFont val="Arial"/>
        <family val="2"/>
      </rPr>
      <t xml:space="preserve">e.e. esbonio pryd y gallai cynadledda fideo fod yn fwy priodol nag e-bost, ac fel arall; esbonio manteision ac anfanteision defnyddio negeseuo sydyn mewn cyd-destunau cymdeithasol; siarad am bwrpas a chynulleidfa.
</t>
    </r>
  </si>
  <si>
    <r>
      <t>rheoli ystod gynyddol o gyfrifon cyfathrebu ar-lein a'r nodweddion y mae pob un yn ei gynnig,</t>
    </r>
    <r>
      <rPr>
        <i/>
        <sz val="10"/>
        <rFont val="Arial"/>
        <family val="2"/>
      </rPr>
      <t xml:space="preserve"> e.e. cyfrifon e-bost, cyfrifon negeseuo, ac ati.</t>
    </r>
  </si>
  <si>
    <r>
      <t xml:space="preserve">dewis a defnyddio gwahanol ddulliau cyfathrebu ar-lein at ddibenion penodol, a hynny gyda medrusrwydd cynyddol, </t>
    </r>
    <r>
      <rPr>
        <i/>
        <sz val="10"/>
        <rFont val="Arial"/>
        <family val="2"/>
      </rPr>
      <t>e.e. creu a rheoli llyfr cyfeiriadau a threfnu cysylltiadau ar restrau postio priodol; yn annibynnol, gwneud galwad fideo at ddiben penodol gan gynnwys rhannu sgr</t>
    </r>
    <r>
      <rPr>
        <sz val="10"/>
        <rFont val="Arial"/>
        <family val="2"/>
      </rPr>
      <t>î</t>
    </r>
    <r>
      <rPr>
        <i/>
        <sz val="10"/>
        <rFont val="Arial"/>
        <family val="2"/>
      </rPr>
      <t>n lle bo hynny’n briodol.</t>
    </r>
  </si>
  <si>
    <r>
      <t xml:space="preserve">dewis a defnyddio gwahanol ddulliau cyfathrebu ar-lein at ddibenion penodol, a hynny gyda medrusrwydd cynyddol, </t>
    </r>
    <r>
      <rPr>
        <i/>
        <sz val="10"/>
        <rFont val="Arial"/>
        <family val="2"/>
      </rPr>
      <t>e.e. postgyfuno lle bo’n berthnasol gan ddefnyddio rhaglenni prosesu geiriau a thaenlenni; defnyddio nodweddion uwch y darparwr e-bost (llofnod, ateb awtomatig, derbynneb, wijets).</t>
    </r>
  </si>
  <si>
    <t>gwneud defnydd o wahanol wasanaethau cyfathrebu sydd ar gael ar-lein at ddibenion penodol, gan gyfiawnhau'r dewisiadau a wneir yn seiliedig ar ba mor briodol ydynt i drosglwyddo'r wybodaeth.</t>
  </si>
  <si>
    <t>myfyrio ar y dewis o ddatrysiadau cyfathrebu ar-lein a sôn am sut y gellir gwella hynny i gyflawni amcanion tasgau.</t>
  </si>
  <si>
    <t>2.1a</t>
  </si>
  <si>
    <t>Cyfathrebu – Enghreifftiau o dasgau</t>
  </si>
  <si>
    <t xml:space="preserve">1. Dewis rhwng tiwb swigod neu beiriant gwynt. Neu ddewis rhwng chwaraewr MP3 neu allweddell electronig i wneud cerddoriaeth. Neu ddewis rhwng teganau batri.
2. Rhoi llun neu symbol ar gyfer peiriant tonnau mewn pwll hydro. Neu roi llun neu symbol ar gyfer hoff DVD.
</t>
  </si>
  <si>
    <t>1. Gwasgu eicon neu swîts i wneud dewis.</t>
  </si>
  <si>
    <r>
      <t xml:space="preserve">1. Defnyddio dyfais/llechen i ddewis o nifer cyfyngedig o luniau/symbolau ar gyfer gweithgaredd a hoffir, </t>
    </r>
    <r>
      <rPr>
        <i/>
        <sz val="10"/>
        <rFont val="Arial"/>
        <family val="2"/>
      </rPr>
      <t>e.e. blwch cerddoriaeth/teganau dirgrynol.</t>
    </r>
    <r>
      <rPr>
        <sz val="10"/>
        <rFont val="Arial"/>
        <family val="2"/>
      </rPr>
      <t xml:space="preserve"> 
1. Defnyddio bwrdd gwyn rhyngweithiol i ddewis gweithgaredd a hoffir ar wefan, </t>
    </r>
    <r>
      <rPr>
        <i/>
        <sz val="10"/>
        <rFont val="Arial"/>
        <family val="2"/>
      </rPr>
      <t>e.e. clip fideo neu glip sain.</t>
    </r>
    <r>
      <rPr>
        <sz val="10"/>
        <rFont val="Arial"/>
        <family val="2"/>
      </rPr>
      <t xml:space="preserve">
1. Dewis hoff degan o ddewis o deganau batri,</t>
    </r>
    <r>
      <rPr>
        <i/>
        <sz val="10"/>
        <rFont val="Arial"/>
        <family val="2"/>
      </rPr>
      <t xml:space="preserve"> e.e. ceir/robots.</t>
    </r>
    <r>
      <rPr>
        <sz val="10"/>
        <rFont val="Arial"/>
        <family val="2"/>
      </rPr>
      <t xml:space="preserve">
</t>
    </r>
  </si>
  <si>
    <t>1. Yn ystod galwad fideo rhwng ystafelloedd dosbarth neu ysgolion, a baratoir gan yr athro/athrawes, cynnal sgwrs neu ryngweithiad syml â dysgwr arall neu oedolyn.</t>
  </si>
  <si>
    <t xml:space="preserve">1. Creu llun syml a'i rannu'n ddigidol gyda pherson arall neu leoliad arall [gyda chefnogaeth oedolyn].
1. Dysgwr yn gwylio'r broses hon, ac yn edrych ar y llun yn y lleoliad newydd ac yn cydnabod mae dyna'r llun y bu iddynt ei greu.
</t>
  </si>
  <si>
    <t>Cydweithio</t>
  </si>
  <si>
    <r>
      <t xml:space="preserve">Rhannu sylw, </t>
    </r>
    <r>
      <rPr>
        <i/>
        <sz val="10"/>
        <rFont val="Arial"/>
        <family val="2"/>
      </rPr>
      <t>e.e. edrych yn ôl ymlaen rhwng oedolyn a'r gweithgaredd digidol</t>
    </r>
    <r>
      <rPr>
        <sz val="10"/>
        <rFont val="Arial"/>
        <family val="2"/>
      </rPr>
      <t xml:space="preserve"> </t>
    </r>
    <r>
      <rPr>
        <i/>
        <sz val="10"/>
        <rFont val="Arial"/>
        <family val="2"/>
      </rPr>
      <t>[ADD 40]</t>
    </r>
  </si>
  <si>
    <r>
      <t xml:space="preserve">cymryd troeon gydag oedolyn sylwgar, </t>
    </r>
    <r>
      <rPr>
        <i/>
        <sz val="10"/>
        <rFont val="Arial"/>
        <family val="2"/>
      </rPr>
      <t>e.e. gweithredu gwneuthurwr cerddoriaeth a rhoi sylw i oedolyn pan mae tro'r oedolyn ydyw.</t>
    </r>
  </si>
  <si>
    <r>
      <t xml:space="preserve">cyflawni gweithgaredd digidol gyda chymar, </t>
    </r>
    <r>
      <rPr>
        <i/>
        <sz val="10"/>
        <rFont val="Arial"/>
        <family val="2"/>
      </rPr>
      <t>e.e. chwarae gêm gyda cheir a reolir o bell gan arddangos ymwybyddiaeth canlyniadau mewnbwn y person arall.</t>
    </r>
  </si>
  <si>
    <r>
      <t xml:space="preserve">cyflawni gweithgaredd digidol a rennir a bod yn ymwybodol o effaith mewnbwn eraill, </t>
    </r>
    <r>
      <rPr>
        <i/>
        <sz val="10"/>
        <rFont val="Arial"/>
        <family val="2"/>
      </rPr>
      <t>e.e. cwblhau jig-so a sylwi bod y person arall wedi rhoi darn yn y lle anghywir a'i symud.</t>
    </r>
  </si>
  <si>
    <t>bod yn ymwybodol y gall bobl gydweithio ar-lein.</t>
  </si>
  <si>
    <t>cydweithio gyda phartner ar ddarn o waith digidol.</t>
  </si>
  <si>
    <r>
      <t xml:space="preserve">defnyddio platfform cydweithio ar-lein i greu neu i olygu ffeil mewn un iaith neu fwy, </t>
    </r>
    <r>
      <rPr>
        <i/>
        <sz val="10"/>
        <rFont val="Arial"/>
        <family val="2"/>
      </rPr>
      <t>e.e. prosesu geiriau, rhaglenni cyflwyno, taenlenni.</t>
    </r>
  </si>
  <si>
    <r>
      <t>defnyddio platfform cydweithio ar-lein i greu neu olygu ffeil mewn un iaith neu fwy,</t>
    </r>
    <r>
      <rPr>
        <i/>
        <sz val="10"/>
        <rFont val="Arial"/>
        <family val="2"/>
      </rPr>
      <t xml:space="preserve"> e.e. prosesu geiriau, offerynnau cyflwyniadau, taenlenni.</t>
    </r>
  </si>
  <si>
    <r>
      <t xml:space="preserve">rheoli ffeil ar-lein, gan ychwanegu sylwadau ac ymateb iddynt mewn un iaith neu fwy, </t>
    </r>
    <r>
      <rPr>
        <i/>
        <sz val="10"/>
        <rFont val="Arial"/>
        <family val="2"/>
      </rPr>
      <t>e.e. creu, rhannu a golygu ffeil ar-lein, gan gael trafodaeth fyfyriol gydag athro/athrawes a/neu gyfoedion.</t>
    </r>
  </si>
  <si>
    <r>
      <t xml:space="preserve">gweithio gydag eraill i greu prosiect ar-lein ar y cyd at ddiben penodol mewn un iaith neu fwy, gan rannu a gosod caniatâd mewn ffordd briodol ar gyfer aelodau eraill y grŵp </t>
    </r>
    <r>
      <rPr>
        <i/>
        <sz val="10"/>
        <rFont val="Arial"/>
        <family val="2"/>
      </rPr>
      <t>e.e. golygu, rhoi sylwadau, gweld.</t>
    </r>
  </si>
  <si>
    <r>
      <t>gweithio gydag eraill i greu prosiect ar-lein ar y cyd at ddiben penodol mewn un iaith neu fwy, gan rannu a gosod caniatâd mewn ffordd briodol ar gyfer aelodau eraill y grŵp</t>
    </r>
    <r>
      <rPr>
        <i/>
        <sz val="10"/>
        <rFont val="Arial"/>
        <family val="2"/>
      </rPr>
      <t xml:space="preserve"> e.e. golygu, rhoi sylwadau, gweld.</t>
    </r>
  </si>
  <si>
    <t>ystyried newidiadau cronolegol a wneir i ffeil a dewis pwyntiau adfer priodol os bo angen.</t>
  </si>
  <si>
    <t>yn annibynnol, dewis a defnyddio dulliau cydweithio ar-lein i greu prosiect gydag eraill mewn un iaith neu fwy.</t>
  </si>
  <si>
    <r>
      <t xml:space="preserve">yn annibynnol, dewis a defnyddio ystod o ddulliau cydweithio i greu prosiect gydag eraill mewn un iaith neu fwy, </t>
    </r>
    <r>
      <rPr>
        <i/>
        <sz val="10"/>
        <rFont val="Arial"/>
        <family val="2"/>
      </rPr>
      <t>e.e. defnyddio technoleg ar-lein i rannu a chyflwyno syniadau i eraill.</t>
    </r>
    <r>
      <rPr>
        <sz val="10"/>
        <rFont val="Arial"/>
        <family val="2"/>
      </rPr>
      <t xml:space="preserve">
</t>
    </r>
  </si>
  <si>
    <t>myfyrio ar y dewis o ddatrysiadau cydweithio a sôn am sut y gellid gwella hyn i gyflawni amcanion tasgau.</t>
  </si>
  <si>
    <t xml:space="preserve">myfyrio ar y dewis o ddatrysiadau cydweithio a sôn am sut y gellid gwella hyn i gyflawni amcanion tasgau.
</t>
  </si>
  <si>
    <t>2.2a</t>
  </si>
  <si>
    <t>Cydweithio – Enghreifftiau o dasgau</t>
  </si>
  <si>
    <t>Storio a rhannu</t>
  </si>
  <si>
    <t>adnabod gwaith digidol o sesiwn blaenorol.</t>
  </si>
  <si>
    <t>arbed gwaith drwy glicio ar eicon.</t>
  </si>
  <si>
    <t>arbed gwaith drwy glicio ar eicon a deall y gellir adfer y gwaith.</t>
  </si>
  <si>
    <r>
      <t xml:space="preserve">arbed gwaith gan ddefnyddio gair cyfarwydd fel enw i'r ffeil, </t>
    </r>
    <r>
      <rPr>
        <i/>
        <sz val="10"/>
        <rFont val="Arial"/>
        <family val="2"/>
      </rPr>
      <t>e.e. enw plentyn/allweddair.</t>
    </r>
  </si>
  <si>
    <r>
      <t>arbed gwaith gan ddefnyddio enw ffeil priodol,</t>
    </r>
    <r>
      <rPr>
        <i/>
        <sz val="10"/>
        <rFont val="Arial"/>
        <family val="2"/>
      </rPr>
      <t xml:space="preserve"> e.e. enw plentyn a theitl syml</t>
    </r>
    <r>
      <rPr>
        <sz val="10"/>
        <rFont val="Arial"/>
        <family val="2"/>
      </rPr>
      <t xml:space="preserve">
defnyddio eicon i agor ffeil sydd wedi'i harbed.
</t>
    </r>
  </si>
  <si>
    <r>
      <t xml:space="preserve">arbed ffeiliau i leoliad penodol gan ddefnyddio enw ffeil priodol, </t>
    </r>
    <r>
      <rPr>
        <i/>
        <sz val="10"/>
        <rFont val="Arial"/>
        <family val="2"/>
      </rPr>
      <t>e.e. dewis enw ffeil a fyddai’n gyfleus i chwilio amdano yn nes ymlaen</t>
    </r>
    <r>
      <rPr>
        <sz val="10"/>
        <rFont val="Arial"/>
        <family val="2"/>
      </rPr>
      <t xml:space="preserve">
deall pwysigrwydd arbed gwaith o dro i dro i beidio â'i golli.</t>
    </r>
  </si>
  <si>
    <r>
      <t>bod yn ymwybodol o wahanol fathau o storio,</t>
    </r>
    <r>
      <rPr>
        <i/>
        <sz val="10"/>
        <rFont val="Arial"/>
        <family val="2"/>
      </rPr>
      <t xml:space="preserve"> e.e. lleol, rhwydwaith, cwmwl, symudadwy</t>
    </r>
    <r>
      <rPr>
        <sz val="10"/>
        <rFont val="Arial"/>
        <family val="2"/>
      </rPr>
      <t xml:space="preserve">
rheoli ffolderi'n lleol neu ar-lein,</t>
    </r>
    <r>
      <rPr>
        <i/>
        <sz val="10"/>
        <rFont val="Arial"/>
        <family val="2"/>
      </rPr>
      <t xml:space="preserve"> e.e. symud ffeiliau i ffolder gwahanol
</t>
    </r>
  </si>
  <si>
    <t xml:space="preserve">cadw fersiynau wrth gefn ar ail neu drydedd dyfais storio, e.e. dyfais storio symudadwy, gyriant rhwydwaith
chwilio am ffeil benodol
lanlwytho ffeiliau o yriant lleol i’r cwmwl.
</t>
  </si>
  <si>
    <t xml:space="preserve">creu a rhannu hyperddolenni i ffeiliau lleol, rhwydwaith ac ar-lein
diogelu ffeil gyda chyfrinair.
</t>
  </si>
  <si>
    <t xml:space="preserve">tracio newidiadau mewn dogfen/gwirio hanes diwygio'r ddogfen ac adfer fersiwn blaenorol lle bo hynny'n briodol
ystyried maint y ffeil a pha fath ydyw, a deall y gall fod cyfyngiad o ran faint o le sydd ar yriannau storio.
</t>
  </si>
  <si>
    <r>
      <t xml:space="preserve">defnyddio technegau rheoli ffeiliau datblygedig, </t>
    </r>
    <r>
      <rPr>
        <i/>
        <sz val="10"/>
        <rFont val="Arial"/>
        <family val="2"/>
      </rPr>
      <t>e.e. tagio, cywasgu.</t>
    </r>
  </si>
  <si>
    <r>
      <t xml:space="preserve">bod yn ymwybodol o amgryptio syml a diben amgryptio, </t>
    </r>
    <r>
      <rPr>
        <i/>
        <sz val="10"/>
        <rFont val="Arial"/>
        <family val="2"/>
      </rPr>
      <t>e.e. anfon data sensitif yn fwy diogel</t>
    </r>
    <r>
      <rPr>
        <sz val="10"/>
        <rFont val="Arial"/>
        <family val="2"/>
      </rPr>
      <t xml:space="preserve">
defnyddio hyperddolenni perthnasol ac esbonio pam y defnyddiwyd y dechneg briodol o reoli ffeiliau, </t>
    </r>
    <r>
      <rPr>
        <i/>
        <sz val="10"/>
        <rFont val="Arial"/>
        <family val="2"/>
      </rPr>
      <t xml:space="preserve">e.e. mae rhai systemau storio ffeiliau'n defnyddio hyperddolenni dynamig, felly os newidir lleoliad ffeil, mae'r ddolen yn aros yr un peth – yn wahanol i systemau eraill sy'n golygu bod hyperddolenni'n torri o newid lleoliad ffeil.
</t>
    </r>
  </si>
  <si>
    <r>
      <t xml:space="preserve">defnyddio gwasanaethau ar-lein i rannu cynnwys priodol gyda chynulleidfa fyd-eang, </t>
    </r>
    <r>
      <rPr>
        <i/>
        <sz val="10"/>
        <rFont val="Arial"/>
        <family val="2"/>
      </rPr>
      <t>e.e. lanlwytho cynnwys i wefannau cyhoeddus i rannu gyda chynulleidfaoedd penodol.</t>
    </r>
  </si>
  <si>
    <t>3. Cynhyrchu</t>
  </si>
  <si>
    <t>2.3a</t>
  </si>
  <si>
    <t>Storio a rhannu – Enghreifftiau o dasgau</t>
  </si>
  <si>
    <r>
      <rPr>
        <b/>
        <sz val="10"/>
        <color theme="0"/>
        <rFont val="Arial"/>
        <family val="2"/>
      </rPr>
      <t>Cynhyrchu – Mae'r elfennau hyn yn ymdrin â'r broses gylchol o gynllunio (gan gynnwys chwilio am wybodaeth a dod o hyd iddi), creu, gwerthuso a mireinio cynnwys digidol. Er y gall y broses hon fod yn gymwys i feysydd eraill y fframwaith, mae'n arbennig o bwysig wrth greu a chynhyrchu cynnwys digidol. Mae hefyd yn hanfodol cydnabod, fodd bynnag, y gall cynhyrchu cynnwys digidol fod yn broses greadigol iawn ac nid yw'n fwriad llesteirio creadigrwydd o'r fath.
Mae cynnwys digidol yn cynnwys cynhyrchu testun, graffeg, sain, fideo ac unrhyw gyfuniad o'r rhain at amrywiaeth o ddibenion. Felly, bydd hyn yn cynnwys amryfal weithgareddau ar draws sawl cyd-destun gwahanol.</t>
    </r>
    <r>
      <rPr>
        <b/>
        <sz val="10"/>
        <rFont val="Arial"/>
        <family val="2"/>
      </rPr>
      <t xml:space="preserve">
</t>
    </r>
  </si>
  <si>
    <t>Cynllunio, cyrchu a chwilio
 </t>
  </si>
  <si>
    <r>
      <t>Dewis o ddau eitem neu fwy,</t>
    </r>
    <r>
      <rPr>
        <i/>
        <sz val="10"/>
        <rFont val="Arial"/>
        <family val="2"/>
      </rPr>
      <t xml:space="preserve"> e.e. ymestyn am neu edrych at hoff eitem pan fod yno ddau eitem neu fwy (dyfais symudol, chwaraewr cerddoriaeth, microffon, ac ati) [ADD 36]</t>
    </r>
  </si>
  <si>
    <r>
      <t xml:space="preserve">dynodi hoffter o fewn gweithgaredd digidol, </t>
    </r>
    <r>
      <rPr>
        <i/>
        <sz val="10"/>
        <rFont val="Arial"/>
        <family val="2"/>
      </rPr>
      <t>e.e. dewis hoff DVD neu gerddorddiaeth drwy lun ar sgrin.</t>
    </r>
  </si>
  <si>
    <r>
      <t>dangos ymwybyddiaeth o'r hyn sydd ei angen i gwblhau tasg,</t>
    </r>
    <r>
      <rPr>
        <i/>
        <sz val="10"/>
        <rFont val="Arial"/>
        <family val="2"/>
      </rPr>
      <t xml:space="preserve"> e.e. defnyddio’r offer digidol a roddir iddynt i wneud tasg gyfarwydd fel tynnu llun</t>
    </r>
    <r>
      <rPr>
        <sz val="10"/>
        <rFont val="Arial"/>
        <family val="2"/>
      </rPr>
      <t xml:space="preserve">
defnyddio eicon ar y sgrîn i gael mynediad i raglen neu wefan benodol, </t>
    </r>
    <r>
      <rPr>
        <i/>
        <sz val="10"/>
        <rFont val="Arial"/>
        <family val="2"/>
      </rPr>
      <t>e.e dewis CD cerddoriaeth neu DVD fideo gan ddefnyddio eiconau ar y sgrîn dewis dudalen we, ac ati.</t>
    </r>
    <r>
      <rPr>
        <sz val="10"/>
        <rFont val="Arial"/>
        <family val="2"/>
      </rPr>
      <t xml:space="preserve">
</t>
    </r>
  </si>
  <si>
    <r>
      <t>dewis yr hyn sydd ei angen i gwblhau tasg o ddewisiadau a gyflwynir,</t>
    </r>
    <r>
      <rPr>
        <i/>
        <sz val="10"/>
        <rFont val="Arial"/>
        <family val="2"/>
      </rPr>
      <t xml:space="preserve"> e.e. dewis camera i dynnu llun, allweddell i wneud cerddoriaeth</t>
    </r>
    <r>
      <rPr>
        <sz val="10"/>
        <rFont val="Arial"/>
        <family val="2"/>
      </rPr>
      <t xml:space="preserve">
llywio drwy gyfres o eiconau/delweddau i ddod o hyd i’r eitem sydd ei angen (gwybodaeth/rhaglen/cyfryngau),</t>
    </r>
    <r>
      <rPr>
        <i/>
        <sz val="10"/>
        <rFont val="Arial"/>
        <family val="2"/>
      </rPr>
      <t xml:space="preserve"> e.e. sgrolio trwy wefan/meddalwedd cyfarwydd i ddarganfod gweithgaredd cyfarwydd.</t>
    </r>
    <r>
      <rPr>
        <sz val="10"/>
        <rFont val="Arial"/>
        <family val="2"/>
      </rPr>
      <t xml:space="preserve">
</t>
    </r>
  </si>
  <si>
    <r>
      <t>gofyn ac ateb cwestiynau megis pam, beth, sut a lle, mewn perthynas â'r dasg,</t>
    </r>
    <r>
      <rPr>
        <i/>
        <sz val="10"/>
        <rFont val="Arial"/>
        <family val="2"/>
      </rPr>
      <t xml:space="preserve"> e.e. mewn ymateb i gwestiynau, penderfynu pa offer digidol i'w ddefnyddio
</t>
    </r>
    <r>
      <rPr>
        <sz val="10"/>
        <rFont val="Arial"/>
        <family val="2"/>
      </rPr>
      <t xml:space="preserve">
llywio drwy darn o feddalwedd gan ddefnyddio'r ddewislen fewnol i ddod o hyd i'r eitem sydd ei eisiau.
</t>
    </r>
  </si>
  <si>
    <r>
      <t xml:space="preserve">pennu maen prawf llwyddiant wrth ymateb i gwestiynau, </t>
    </r>
    <r>
      <rPr>
        <i/>
        <sz val="10"/>
        <rFont val="Arial"/>
        <family val="2"/>
      </rPr>
      <t xml:space="preserve">e.e. gall meini prawf llwyddiant gynnwys sicrhau bod testun llun yng nghanol y llun wrth ei gymryd
</t>
    </r>
    <r>
      <rPr>
        <sz val="10"/>
        <rFont val="Arial"/>
        <family val="2"/>
      </rPr>
      <t xml:space="preserve">
dod o hyd i wybodaeth o amrywiaeth o ffynonellau, </t>
    </r>
    <r>
      <rPr>
        <i/>
        <sz val="10"/>
        <rFont val="Arial"/>
        <family val="2"/>
      </rPr>
      <t xml:space="preserve">e.e. awgrymu technoleg fel ffynhonnell gwybodaeth ac archwilio gwefannau neu apiau cyfarwydd sy'n seiliedig ar ddelweddau/symbolau.
</t>
    </r>
  </si>
  <si>
    <r>
      <t xml:space="preserve">pennu rhai meini prawf llwyddiant wrth ymateb i gwestiynau, </t>
    </r>
    <r>
      <rPr>
        <i/>
        <sz val="10"/>
        <rFont val="Arial"/>
        <family val="2"/>
      </rPr>
      <t xml:space="preserve">e.e. dewis lliw priodol ac ychwanegu teitl at fideo
</t>
    </r>
    <r>
      <rPr>
        <sz val="10"/>
        <rFont val="Arial"/>
        <family val="2"/>
      </rPr>
      <t xml:space="preserve">
defnyddio testun wrth chwilio am wybodaeth/cyfryngau (delwedd, fideo, sain) a defnyddio porwr rhyngrwyd yn annibynnol, </t>
    </r>
    <r>
      <rPr>
        <i/>
        <sz val="10"/>
        <rFont val="Arial"/>
        <family val="2"/>
      </rPr>
      <t xml:space="preserve">e.e. agor porwr a theipio un allweddair i chwilio.
</t>
    </r>
  </si>
  <si>
    <r>
      <t xml:space="preserve">cynllunio sut i gwblhau tasg mewn perthynas â meini prawf llwyddiant penodol
defnyddio allweddeiriau i chwilio am wybodaeth benodol i ddatrys problem, </t>
    </r>
    <r>
      <rPr>
        <i/>
        <sz val="10"/>
        <rFont val="Arial"/>
        <family val="2"/>
      </rPr>
      <t xml:space="preserve">e.e. teipio allweddeiriau i beiriant chwilio ac esbonio sut y gall eu dewis o wefan helpu i ddatrys y broblem.
</t>
    </r>
  </si>
  <si>
    <r>
      <t xml:space="preserve">defnyddio meini prawf llwyddiant fel cynllun i gwblhau tasg
datblygu strategaethau ar gyfer dod o hyd i wybodaeth gan ddefnyddio gwahanol allweddeiriau a thechnegau, </t>
    </r>
    <r>
      <rPr>
        <i/>
        <sz val="10"/>
        <rFont val="Arial"/>
        <family val="2"/>
      </rPr>
      <t>e.e. dilyn set o gyfarwyddiadau gam wrth gam am sut i chwilio am wybodaeth sy'n briodol i dasg yn effeithiol a dewis gwefan briodol drwy sgimio drwy nifer bychan o ffynonellau.</t>
    </r>
  </si>
  <si>
    <r>
      <t>datblygu eu meini prawf llwyddiant eu hunain i'w defnyddio fel cynllun
dod o hyd i wybodaeth briodol gan ddefnyddio gwahanol allweddeiriau a thechnegau chwilio 
dewis gwefan briodol o ganlyniadau chwilio a defnyddio ystod o ffynonellau i wirio dilysrwydd.</t>
    </r>
    <r>
      <rPr>
        <i/>
        <sz val="10"/>
        <rFont val="Arial"/>
        <family val="2"/>
      </rPr>
      <t xml:space="preserve">
</t>
    </r>
  </si>
  <si>
    <r>
      <t xml:space="preserve">creu cynllun ysgrifenedig gan ddefnyddio templed a ddarperir
addasu allweddeiriau a thechnegau chwilio i ddod o hyd i wybodaeth berthnasol; dechrau cyfeirio at ffynonellau gwybodaeth a ddefnyddiwyd yn eu gwaith; ystyried a yw'r cynnwys yn ddibynadwy, </t>
    </r>
    <r>
      <rPr>
        <i/>
        <sz val="10"/>
        <rFont val="Arial"/>
        <family val="2"/>
      </rPr>
      <t xml:space="preserve">e.e. dod o hyd i wybodaeth gan ddefnyddio termau cywir, defnyddio ystod o ffynonellau i wirio dilysrwydd a deall effaith gwybodaeth anghywir.
</t>
    </r>
  </si>
  <si>
    <r>
      <t xml:space="preserve">cynllunio gwaith yn annibynnol cyn dechrau ar y gwaith creadigol
ymestyn strategaethau ar gyfer dod o hyd i wybodaeth; storio chwiliadau a chanlyniadau blaenorol a gwybodaeth at ddefnydd yn y dyfodol, </t>
    </r>
    <r>
      <rPr>
        <i/>
        <sz val="10"/>
        <rFont val="Arial"/>
        <family val="2"/>
      </rPr>
      <t xml:space="preserve">e.e. cyfeirio drwy hyperddolenni a chreu nod tudalen ar gyfer gwefan.
</t>
    </r>
  </si>
  <si>
    <r>
      <t xml:space="preserve">dewis a defnyddio technegau cynllunio effeithiol
chwilio am wybodaeth sydd ei hangen ac asesu safon yr wybodaeth y deuir o hyd iddi; asesu ffynonellau gwybodaeth i bennu a ydynt yn ddibynadwy ac yn ddilys, </t>
    </r>
    <r>
      <rPr>
        <i/>
        <sz val="10"/>
        <rFont val="Arial"/>
        <family val="2"/>
      </rPr>
      <t xml:space="preserve">e.e. chwilio drwy ystod o ffynonellau a gwerthuso canlyniadau'r chwiliad yn feirniadol.
</t>
    </r>
  </si>
  <si>
    <r>
      <t xml:space="preserve">dewis a defnyddio amrywiaeth o dechnegau cynllunio effeithiol
chwilio drwy amrywiaeth o ffynonellau gan ddefnyddio technegau chwilio perthnasol a chynyddol gymhleth; trefnu chwiliadau blaenorol a gwybodaeth er cyfleustod, </t>
    </r>
    <r>
      <rPr>
        <i/>
        <sz val="10"/>
        <rFont val="Arial"/>
        <family val="2"/>
      </rPr>
      <t xml:space="preserve">e.e. dechrau categoreiddio a grwpio chwiliadau i wneud trin gwybodaeth yn haws; sicrhau bod ffynonellau gwybodaeth yn gyfredol, yn ddibynadwy ac yn ddilys.
</t>
    </r>
  </si>
  <si>
    <r>
      <t xml:space="preserve">dewis a defnyddio amrywiaeth o dechnegau cynllunio effeithiol
</t>
    </r>
    <r>
      <rPr>
        <i/>
        <sz val="10"/>
        <rFont val="Arial"/>
        <family val="2"/>
      </rPr>
      <t xml:space="preserve">gwerthuso dibynadwyedd ffynonellau gwybodaeth, cyfiawnhau barn a rhesymau dros ddewis pethau
</t>
    </r>
    <r>
      <rPr>
        <sz val="10"/>
        <rFont val="Arial"/>
        <family val="2"/>
      </rPr>
      <t>defnyddio ystod o chwiliadau cymhleth,</t>
    </r>
    <r>
      <rPr>
        <i/>
        <sz val="10"/>
        <rFont val="Arial"/>
        <family val="2"/>
      </rPr>
      <t xml:space="preserve"> e.e. a/neu/ + / - /ddim.
</t>
    </r>
  </si>
  <si>
    <t xml:space="preserve">cynllunio'n effeithiol, a hynny gyda phethau cynyddol gymhleth
chwilio’n effeithlon am wybodaeth a gwerthuso dibynadwyedd ffynonellau gwybodaeth gan gyfiawnhau barn a rhesymau dros ddewisiadau; cyfeirnodi gwaith gan ddefnyddio dulliau priodol.
</t>
  </si>
  <si>
    <r>
      <t>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t>
    </r>
    <r>
      <rPr>
        <i/>
        <sz val="10"/>
        <rFont val="Arial"/>
        <family val="2"/>
      </rPr>
      <t xml:space="preserve">
</t>
    </r>
  </si>
  <si>
    <t>Cynllunio, cyrchu a chwilio</t>
  </si>
  <si>
    <t>3.1a</t>
  </si>
  <si>
    <t>Cynllunio, cyrchu a chwilio – Enghreifftiau o dasgau
 </t>
  </si>
  <si>
    <r>
      <rPr>
        <sz val="10"/>
        <rFont val="Arial"/>
        <family val="2"/>
      </rPr>
      <t xml:space="preserve">2. Defnyddio </t>
    </r>
    <r>
      <rPr>
        <i/>
        <sz val="10"/>
        <rFont val="Arial"/>
        <family val="2"/>
      </rPr>
      <t>j2Launch</t>
    </r>
    <r>
      <rPr>
        <sz val="10"/>
        <rFont val="Arial"/>
        <family val="2"/>
      </rPr>
      <t xml:space="preserve"> i chwilio am wefannau priodol.
Ychwanegu gwefan newydd i ddangosfwrdd </t>
    </r>
    <r>
      <rPr>
        <i/>
        <sz val="10"/>
        <rFont val="Arial"/>
        <family val="2"/>
      </rPr>
      <t>j2Launch</t>
    </r>
    <r>
      <rPr>
        <sz val="10"/>
        <rFont val="Arial"/>
        <family val="2"/>
      </rPr>
      <t xml:space="preserve"> gan ddefnyddio URL.
2. Rhoi allweddeiriau i mewn i chwiliad llyfrgell </t>
    </r>
    <r>
      <rPr>
        <i/>
        <sz val="10"/>
        <rFont val="Arial"/>
        <family val="2"/>
      </rPr>
      <t>j2Launch</t>
    </r>
    <r>
      <rPr>
        <sz val="10"/>
        <rFont val="Arial"/>
        <family val="2"/>
      </rPr>
      <t>.</t>
    </r>
  </si>
  <si>
    <r>
      <rPr>
        <sz val="10"/>
        <rFont val="Arial"/>
        <family val="2"/>
      </rPr>
      <t xml:space="preserve">2. Nodi gwefannau perthnasol yn j2Launch.
www.j2e.com/ysgol-teilo-sant/RobW/3.1+Referencing+year+6.mov/ </t>
    </r>
    <r>
      <rPr>
        <sz val="10"/>
        <color rgb="FFFF0000"/>
        <rFont val="Arial"/>
        <family val="2"/>
      </rPr>
      <t xml:space="preserve">
</t>
    </r>
  </si>
  <si>
    <t>1. a 2. Ar gyfer Her Menter a Chyflogadwyedd Bagloriaeth Cymru, cynlluniwch gyflwyniad aml-gyfrwng proffesiynol a fydd yn cael ei wylio gan banel, gan ddefnyddio ystod o gydrannau aml-gyfrwng.</t>
  </si>
  <si>
    <t>1, 2. a 3. Cynlluniwch Brosiect Unigol Bagloriaeth Cymru.</t>
  </si>
  <si>
    <t>Cynllunio, cyrchu a chwilio – Enghreifftiau o dasgau</t>
  </si>
  <si>
    <t>Creu</t>
  </si>
  <si>
    <r>
      <t xml:space="preserve">Archwilio’r amgylchedd, a hynny’n fwriadol, </t>
    </r>
    <r>
      <rPr>
        <i/>
        <sz val="10"/>
        <rFont val="Arial"/>
        <family val="2"/>
      </rPr>
      <t>e.e. ymestyn ar draws bwrdd i gyffwrdd tegan/tegan cerddorol [ADD 27]</t>
    </r>
    <r>
      <rPr>
        <sz val="10"/>
        <rFont val="Arial"/>
        <family val="2"/>
      </rPr>
      <t xml:space="preserve">
Cychwyn gweithgareddau i gyflawni'r canlyniadau a ddymunir gan arddangos ymreolaeth mewn sawl cyd-destun</t>
    </r>
    <r>
      <rPr>
        <i/>
        <sz val="10"/>
        <rFont val="Arial"/>
        <family val="2"/>
      </rPr>
      <t xml:space="preserve"> e.e. yn gwasgu swits i droi tegan ymlaen, cychwyn cerddoriaeth [ADD 43]</t>
    </r>
    <r>
      <rPr>
        <sz val="10"/>
        <rFont val="Arial"/>
        <family val="2"/>
      </rPr>
      <t xml:space="preserve">
</t>
    </r>
  </si>
  <si>
    <t xml:space="preserve">rhyngweithio â thechnoleg er mwyn cynhyrchu allbwn megis delwedd, sain neu fideo
dangos pa gydrannau aml-gyfryngol sydd orau ganddynt, gan gynnwys delwedd, sain neu fideo.
</t>
  </si>
  <si>
    <t xml:space="preserve">creu gwahanol allbwn delwedd, sain neu fideo, a hynny'n fwriadol
dewis hoff gydran aml-gyfryngol o ddewis cyfyngedig o ddelwedd, sain a fideo.
</t>
  </si>
  <si>
    <t xml:space="preserve">creu allbwn at wahanol ddibenion gan ddefnyddio gwahanol gydrannau aml-gyfryngol gan gynnwys testun, delwedd, sain, animeiddiad neu fideo.
</t>
  </si>
  <si>
    <t>archwilio a defnyddio gwahanol gydrannau aml-gyfryngol er mwyn dal a defnyddio testun, delwedd, sain, animeiddiad a fideo.</t>
  </si>
  <si>
    <t>dewis meddalwedd priodol o ystod gyfyngedig i greu cydrannau aml-gyfryngol. Creu testun, delweddau, sain, animeiddiad a fideo, ac archwilio'i ddefnydd.</t>
  </si>
  <si>
    <t>dewis meddalwedd priodol i gwblhau tasgau er mwyn defnyddio testun, delwedd, sain, animeiddiad a fideo.</t>
  </si>
  <si>
    <t>creu a golygu cydrannau aml-gyfryngol er mwyn datblygu testun, delwedd, sain, animeiddiad a fideo ar gyfer ystod o dasgau mewn un iaith neu fwy.</t>
  </si>
  <si>
    <t xml:space="preserve">creu a golygu cydrannau aml-gyfryngol mewn un iaith neu fwy
trefnu ystod o destun, delwedd, sain, animeiddiad a fideo at ddibenion penodol.
</t>
  </si>
  <si>
    <t xml:space="preserve">creu ac addasu cydrannau aml-gyfryngol mewn un iaith neu fwy gan ddefnyddio ystod o feddalwedd
addasu a chyflwyno ystod o destun, delwedd, sain, animeiddiad a fideo at ddibenion penodol.
</t>
  </si>
  <si>
    <t xml:space="preserve">cyfuno ystod o gydrannau aml-gyfryngol i sicrhau canlyniad priodol mewn un iaith neu fwy
creu, casglu a chyfuno ystod o destun, delwedd, sain, animeiddiad a fideo at ddibenion penodol.
</t>
  </si>
  <si>
    <t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t>
  </si>
  <si>
    <t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t>
  </si>
  <si>
    <t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t>
  </si>
  <si>
    <t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t>
  </si>
  <si>
    <t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t>
  </si>
  <si>
    <t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t>
  </si>
  <si>
    <t>3.2a</t>
  </si>
  <si>
    <t>Creu – Enghreifftiau o dasgau</t>
  </si>
  <si>
    <r>
      <t xml:space="preserve">1. a 2. </t>
    </r>
    <r>
      <rPr>
        <b/>
        <sz val="10"/>
        <rFont val="Arial"/>
        <family val="2"/>
      </rPr>
      <t>Delweddau</t>
    </r>
    <r>
      <rPr>
        <u/>
        <sz val="10"/>
        <rFont val="Arial"/>
        <family val="2"/>
      </rPr>
      <t xml:space="preserve">
</t>
    </r>
    <r>
      <rPr>
        <sz val="10"/>
        <rFont val="Arial"/>
        <family val="2"/>
      </rPr>
      <t>Dewis delwedd o ddewis o ddau er mwyn ei weld ar sgrîn lawn.</t>
    </r>
    <r>
      <rPr>
        <u/>
        <sz val="10"/>
        <rFont val="Arial"/>
        <family val="2"/>
      </rPr>
      <t xml:space="preserve">
</t>
    </r>
    <r>
      <rPr>
        <b/>
        <sz val="10"/>
        <rFont val="Arial"/>
        <family val="2"/>
      </rPr>
      <t>Sain</t>
    </r>
    <r>
      <rPr>
        <u/>
        <sz val="10"/>
        <rFont val="Arial"/>
        <family val="2"/>
      </rPr>
      <t xml:space="preserve">
</t>
    </r>
    <r>
      <rPr>
        <sz val="10"/>
        <rFont val="Arial"/>
        <family val="2"/>
      </rPr>
      <t>Dechrau cerddoriaeth drwy ddefnyddio dyfais mewnbwn megis sgrîn gyffwrdd.</t>
    </r>
    <r>
      <rPr>
        <u/>
        <sz val="10"/>
        <rFont val="Arial"/>
        <family val="2"/>
      </rPr>
      <t xml:space="preserve">
</t>
    </r>
  </si>
  <si>
    <r>
      <t xml:space="preserve">1. a 2. </t>
    </r>
    <r>
      <rPr>
        <b/>
        <sz val="10"/>
        <rFont val="Arial"/>
        <family val="2"/>
      </rPr>
      <t>Testun</t>
    </r>
    <r>
      <rPr>
        <u/>
        <sz val="10"/>
        <rFont val="Arial"/>
        <family val="2"/>
      </rPr>
      <t xml:space="preserve">
</t>
    </r>
    <r>
      <rPr>
        <sz val="10"/>
        <rFont val="Arial"/>
        <family val="2"/>
      </rPr>
      <t>Deall bod y llythyren a ddewisir ar ddyfais mewnbwn megis bysellfwrdd yr un peth ag un sy'n ymddangos mewn allbwn, megis ar sgrîn.</t>
    </r>
    <r>
      <rPr>
        <u/>
        <sz val="10"/>
        <rFont val="Arial"/>
        <family val="2"/>
      </rPr>
      <t xml:space="preserve">
</t>
    </r>
    <r>
      <rPr>
        <b/>
        <sz val="10"/>
        <rFont val="Arial"/>
        <family val="2"/>
      </rPr>
      <t>Delweddau</t>
    </r>
    <r>
      <rPr>
        <u/>
        <sz val="10"/>
        <rFont val="Arial"/>
        <family val="2"/>
      </rPr>
      <t xml:space="preserve">
</t>
    </r>
    <r>
      <rPr>
        <sz val="10"/>
        <rFont val="Arial"/>
        <family val="2"/>
      </rPr>
      <t>Dewis delwedd o ddewis o bedwar er mwyn ei weld ar sgrîn lawn.</t>
    </r>
    <r>
      <rPr>
        <u/>
        <sz val="10"/>
        <rFont val="Arial"/>
        <family val="2"/>
      </rPr>
      <t xml:space="preserve">
</t>
    </r>
    <r>
      <rPr>
        <b/>
        <sz val="10"/>
        <rFont val="Arial"/>
        <family val="2"/>
      </rPr>
      <t>Sain</t>
    </r>
    <r>
      <rPr>
        <u/>
        <sz val="10"/>
        <rFont val="Arial"/>
        <family val="2"/>
      </rPr>
      <t xml:space="preserve">
</t>
    </r>
    <r>
      <rPr>
        <sz val="10"/>
        <rFont val="Arial"/>
        <family val="2"/>
      </rPr>
      <t xml:space="preserve">Dechrau a stopio cerddoriaeth.
</t>
    </r>
  </si>
  <si>
    <r>
      <t xml:space="preserve">1. </t>
    </r>
    <r>
      <rPr>
        <b/>
        <sz val="10"/>
        <rFont val="Arial"/>
        <family val="2"/>
      </rPr>
      <t>Testun</t>
    </r>
    <r>
      <rPr>
        <u/>
        <sz val="10"/>
        <rFont val="Arial"/>
        <family val="2"/>
      </rPr>
      <t xml:space="preserve">
</t>
    </r>
    <r>
      <rPr>
        <sz val="10"/>
        <rFont val="Arial"/>
        <family val="2"/>
      </rPr>
      <t>Rhoi llythrennau i mewn i beiriant chwilio yn bwrpasol gan ddefnyddio dyfais mewnbynnu megis bysellfwrdd i gael gwefan/adran benodol i fyny.</t>
    </r>
    <r>
      <rPr>
        <u/>
        <sz val="10"/>
        <rFont val="Arial"/>
        <family val="2"/>
      </rPr>
      <t xml:space="preserve">
</t>
    </r>
    <r>
      <rPr>
        <b/>
        <sz val="10"/>
        <rFont val="Arial"/>
        <family val="2"/>
      </rPr>
      <t>Sain</t>
    </r>
    <r>
      <rPr>
        <u/>
        <sz val="10"/>
        <rFont val="Arial"/>
        <family val="2"/>
      </rPr>
      <t xml:space="preserve">
</t>
    </r>
    <r>
      <rPr>
        <sz val="10"/>
        <rFont val="Arial"/>
        <family val="2"/>
      </rPr>
      <t xml:space="preserve">Recordio sain sy'n berthnasol i'r dasg.
Newid lefel y sain.
</t>
    </r>
  </si>
  <si>
    <r>
      <t xml:space="preserve">1. </t>
    </r>
    <r>
      <rPr>
        <b/>
        <sz val="10"/>
        <rFont val="Arial"/>
        <family val="2"/>
      </rPr>
      <t>Testun</t>
    </r>
    <r>
      <rPr>
        <u/>
        <sz val="10"/>
        <rFont val="Arial"/>
        <family val="2"/>
      </rPr>
      <t xml:space="preserve">
</t>
    </r>
    <r>
      <rPr>
        <sz val="10"/>
        <rFont val="Arial"/>
        <family val="2"/>
      </rPr>
      <t xml:space="preserve">Teipio gair (neu frawddeg syml) a newid y ffont, lliw'r ffont a maint y ffont ar gyfer y testun cyfan.
</t>
    </r>
    <r>
      <rPr>
        <u/>
        <sz val="10"/>
        <rFont val="Arial"/>
        <family val="2"/>
      </rPr>
      <t xml:space="preserve">
</t>
    </r>
    <r>
      <rPr>
        <b/>
        <sz val="10"/>
        <rFont val="Arial"/>
        <family val="2"/>
      </rPr>
      <t>Delweddau</t>
    </r>
    <r>
      <rPr>
        <u/>
        <sz val="10"/>
        <rFont val="Arial"/>
        <family val="2"/>
      </rPr>
      <t xml:space="preserve">
</t>
    </r>
    <r>
      <rPr>
        <sz val="10"/>
        <rFont val="Arial"/>
        <family val="2"/>
      </rPr>
      <t>Defnyddio stampiau i ychwanegu lluniau at gefndir priodol a defnyddio brws paent a'r offeryn llenwi i greu llun syml.</t>
    </r>
    <r>
      <rPr>
        <u/>
        <sz val="10"/>
        <rFont val="Arial"/>
        <family val="2"/>
      </rPr>
      <t xml:space="preserve">
</t>
    </r>
    <r>
      <rPr>
        <b/>
        <sz val="10"/>
        <rFont val="Arial"/>
        <family val="2"/>
      </rPr>
      <t>Sain</t>
    </r>
    <r>
      <rPr>
        <u/>
        <sz val="10"/>
        <rFont val="Arial"/>
        <family val="2"/>
      </rPr>
      <t xml:space="preserve">
</t>
    </r>
    <r>
      <rPr>
        <sz val="10"/>
        <rFont val="Arial"/>
        <family val="2"/>
      </rPr>
      <t>Recordio sain i fynd gyda darn o waith digidol.</t>
    </r>
    <r>
      <rPr>
        <u/>
        <sz val="10"/>
        <rFont val="Arial"/>
        <family val="2"/>
      </rPr>
      <t xml:space="preserve">
</t>
    </r>
    <r>
      <rPr>
        <b/>
        <sz val="10"/>
        <rFont val="Arial"/>
        <family val="2"/>
      </rPr>
      <t>Fideo</t>
    </r>
    <r>
      <rPr>
        <u/>
        <sz val="10"/>
        <rFont val="Arial"/>
        <family val="2"/>
      </rPr>
      <t xml:space="preserve">
</t>
    </r>
    <r>
      <rPr>
        <sz val="10"/>
        <rFont val="Arial"/>
        <family val="2"/>
      </rPr>
      <t>Recordio fideos syml a'u chwarae nôl ar lechen neu gamera.</t>
    </r>
    <r>
      <rPr>
        <u/>
        <sz val="10"/>
        <rFont val="Arial"/>
        <family val="2"/>
      </rPr>
      <t xml:space="preserve">
</t>
    </r>
  </si>
  <si>
    <r>
      <t xml:space="preserve">1. </t>
    </r>
    <r>
      <rPr>
        <b/>
        <sz val="10"/>
        <rFont val="Arial"/>
        <family val="2"/>
      </rPr>
      <t>Testun</t>
    </r>
    <r>
      <rPr>
        <u/>
        <sz val="10"/>
        <rFont val="Arial"/>
        <family val="2"/>
      </rPr>
      <t xml:space="preserve">
</t>
    </r>
    <r>
      <rPr>
        <sz val="10"/>
        <rFont val="Arial"/>
        <family val="2"/>
      </rPr>
      <t xml:space="preserve">(Adeiladu brawddegau, gan ddefnyddio geiriau o'r gronfa eiriau.)  Defnyddio cronfeydd geiriau. Mewnosod a dileu testun.  
</t>
    </r>
    <r>
      <rPr>
        <u/>
        <sz val="10"/>
        <rFont val="Arial"/>
        <family val="2"/>
      </rPr>
      <t xml:space="preserve">
</t>
    </r>
    <r>
      <rPr>
        <b/>
        <sz val="10"/>
        <rFont val="Arial"/>
        <family val="2"/>
      </rPr>
      <t>Delweddau</t>
    </r>
    <r>
      <rPr>
        <u/>
        <sz val="10"/>
        <rFont val="Arial"/>
        <family val="2"/>
      </rPr>
      <t xml:space="preserve">
</t>
    </r>
    <r>
      <rPr>
        <sz val="10"/>
        <rFont val="Arial"/>
        <family val="2"/>
      </rPr>
      <t>Defnyddio camera i dynnu lluniau. Defnyddio'r delweddau hyn mewn gwaith digidol.</t>
    </r>
    <r>
      <rPr>
        <u/>
        <sz val="10"/>
        <rFont val="Arial"/>
        <family val="2"/>
      </rPr>
      <t xml:space="preserve">
</t>
    </r>
    <r>
      <rPr>
        <b/>
        <sz val="10"/>
        <rFont val="Arial"/>
        <family val="2"/>
      </rPr>
      <t>Sain</t>
    </r>
    <r>
      <rPr>
        <u/>
        <sz val="10"/>
        <rFont val="Arial"/>
        <family val="2"/>
      </rPr>
      <t xml:space="preserve">
</t>
    </r>
    <r>
      <rPr>
        <sz val="10"/>
        <rFont val="Arial"/>
        <family val="2"/>
      </rPr>
      <t xml:space="preserve">Recordio sain i fynd gyda darn o waith digidol.
</t>
    </r>
    <r>
      <rPr>
        <u/>
        <sz val="10"/>
        <rFont val="Arial"/>
        <family val="2"/>
      </rPr>
      <t xml:space="preserve">
</t>
    </r>
    <r>
      <rPr>
        <b/>
        <sz val="10"/>
        <rFont val="Arial"/>
        <family val="2"/>
      </rPr>
      <t>Fideo</t>
    </r>
    <r>
      <rPr>
        <u/>
        <sz val="10"/>
        <rFont val="Arial"/>
        <family val="2"/>
      </rPr>
      <t xml:space="preserve">
</t>
    </r>
    <r>
      <rPr>
        <sz val="10"/>
        <rFont val="Arial"/>
        <family val="2"/>
      </rPr>
      <t>Creu animeiddiad ffrâm-wrth-ffrâm drwy ychwanegu cyfres o stampiau at gefndir.</t>
    </r>
    <r>
      <rPr>
        <u/>
        <sz val="10"/>
        <rFont val="Arial"/>
        <family val="2"/>
      </rPr>
      <t xml:space="preserve">
</t>
    </r>
  </si>
  <si>
    <r>
      <t xml:space="preserve">1. </t>
    </r>
    <r>
      <rPr>
        <b/>
        <sz val="10"/>
        <rFont val="Arial"/>
        <family val="2"/>
      </rPr>
      <t>Testun</t>
    </r>
    <r>
      <rPr>
        <u/>
        <sz val="10"/>
        <rFont val="Arial"/>
        <family val="2"/>
      </rPr>
      <t xml:space="preserve">
</t>
    </r>
    <r>
      <rPr>
        <sz val="10"/>
        <rFont val="Arial"/>
        <family val="2"/>
      </rPr>
      <t xml:space="preserve">Fformatio geiriau a brawddegau unigol, drwy uwcholeuo cyn fformatio. Defnyddio'r offerynnau Copïo a Gludo, gan ddefnyddio'r eiconau ar y sgrîn.
</t>
    </r>
    <r>
      <rPr>
        <u/>
        <sz val="10"/>
        <rFont val="Arial"/>
        <family val="2"/>
      </rPr>
      <t xml:space="preserve">
</t>
    </r>
    <r>
      <rPr>
        <b/>
        <sz val="10"/>
        <rFont val="Arial"/>
        <family val="2"/>
      </rPr>
      <t>Delweddau</t>
    </r>
    <r>
      <rPr>
        <u/>
        <sz val="10"/>
        <rFont val="Arial"/>
        <family val="2"/>
      </rPr>
      <t xml:space="preserve">
</t>
    </r>
    <r>
      <rPr>
        <sz val="10"/>
        <rFont val="Arial"/>
        <family val="2"/>
      </rPr>
      <t>Mewnforio ffotograff fel cefndir, a'i wella gan ddefnyddio offerynnau graffeg syml. 
Defnyddio camera i dynnu cyfres o luniau.</t>
    </r>
    <r>
      <rPr>
        <u/>
        <sz val="10"/>
        <rFont val="Arial"/>
        <family val="2"/>
      </rPr>
      <t xml:space="preserve">
</t>
    </r>
    <r>
      <rPr>
        <b/>
        <sz val="10"/>
        <rFont val="Arial"/>
        <family val="2"/>
      </rPr>
      <t>Sain</t>
    </r>
    <r>
      <rPr>
        <u/>
        <sz val="10"/>
        <rFont val="Arial"/>
        <family val="2"/>
      </rPr>
      <t xml:space="preserve">
</t>
    </r>
    <r>
      <rPr>
        <sz val="10"/>
        <rFont val="Arial"/>
        <family val="2"/>
      </rPr>
      <t>Recordio sain i fynd gyda darn o waith digidol.</t>
    </r>
    <r>
      <rPr>
        <u/>
        <sz val="10"/>
        <rFont val="Arial"/>
        <family val="2"/>
      </rPr>
      <t xml:space="preserve">
</t>
    </r>
    <r>
      <rPr>
        <b/>
        <sz val="10"/>
        <rFont val="Arial"/>
        <family val="2"/>
      </rPr>
      <t>Fideo</t>
    </r>
    <r>
      <rPr>
        <u/>
        <sz val="10"/>
        <rFont val="Arial"/>
        <family val="2"/>
      </rPr>
      <t xml:space="preserve">
</t>
    </r>
    <r>
      <rPr>
        <sz val="10"/>
        <rFont val="Arial"/>
        <family val="2"/>
      </rPr>
      <t xml:space="preserve">Recordio fideo syml, ychwanegu teitl a sicrhau llun di-sigl.
</t>
    </r>
  </si>
  <si>
    <r>
      <t xml:space="preserve">1. </t>
    </r>
    <r>
      <rPr>
        <b/>
        <sz val="10"/>
        <rFont val="Arial"/>
        <family val="2"/>
      </rPr>
      <t>Testun</t>
    </r>
    <r>
      <rPr>
        <u/>
        <sz val="10"/>
        <rFont val="Arial"/>
        <family val="2"/>
      </rPr>
      <t xml:space="preserve">
</t>
    </r>
    <r>
      <rPr>
        <sz val="10"/>
        <rFont val="Arial"/>
        <family val="2"/>
      </rPr>
      <t xml:space="preserve">Adeiladu paragraffau syml. Unioni'r testun, i'r chwith, i'r dde, ac i'r canol. Symud blychau testun i leoedd priodol ar y sgrîn. Defnyddio llwybrau byr i ddefnyddio pethau fel Copïo a Gludo.
</t>
    </r>
    <r>
      <rPr>
        <u/>
        <sz val="10"/>
        <rFont val="Arial"/>
        <family val="2"/>
      </rPr>
      <t xml:space="preserve">
</t>
    </r>
    <r>
      <rPr>
        <b/>
        <sz val="10"/>
        <rFont val="Arial"/>
        <family val="2"/>
      </rPr>
      <t>Delweddau</t>
    </r>
    <r>
      <rPr>
        <u/>
        <sz val="10"/>
        <rFont val="Arial"/>
        <family val="2"/>
      </rPr>
      <t xml:space="preserve">
</t>
    </r>
    <r>
      <rPr>
        <sz val="10"/>
        <rFont val="Arial"/>
        <family val="2"/>
      </rPr>
      <t xml:space="preserve">Mewnforio delwedd, newid ei maint, ei thocio a'i throi fel sydd angen, i wneud dogfen yn well. </t>
    </r>
    <r>
      <rPr>
        <u/>
        <sz val="10"/>
        <rFont val="Arial"/>
        <family val="2"/>
      </rPr>
      <t xml:space="preserve">
</t>
    </r>
    <r>
      <rPr>
        <b/>
        <sz val="10"/>
        <rFont val="Arial"/>
        <family val="2"/>
      </rPr>
      <t>Sain</t>
    </r>
    <r>
      <rPr>
        <u/>
        <sz val="10"/>
        <rFont val="Arial"/>
        <family val="2"/>
      </rPr>
      <t xml:space="preserve">
</t>
    </r>
    <r>
      <rPr>
        <sz val="10"/>
        <rFont val="Arial"/>
        <family val="2"/>
      </rPr>
      <t xml:space="preserve">Recordio sawl clip sain i fynd gyda darn o waith digidol.
</t>
    </r>
    <r>
      <rPr>
        <u/>
        <sz val="10"/>
        <rFont val="Arial"/>
        <family val="2"/>
      </rPr>
      <t xml:space="preserve">
</t>
    </r>
    <r>
      <rPr>
        <b/>
        <sz val="10"/>
        <rFont val="Arial"/>
        <family val="2"/>
      </rPr>
      <t>Fideo</t>
    </r>
    <r>
      <rPr>
        <u/>
        <sz val="10"/>
        <rFont val="Arial"/>
        <family val="2"/>
      </rPr>
      <t xml:space="preserve">
</t>
    </r>
    <r>
      <rPr>
        <sz val="10"/>
        <rFont val="Arial"/>
        <family val="2"/>
      </rPr>
      <t>Recordio cyfres o fideos i adrodd stori neu i recordio dysgwyr eraill yn actio.</t>
    </r>
    <r>
      <rPr>
        <u/>
        <sz val="10"/>
        <rFont val="Arial"/>
        <family val="2"/>
      </rPr>
      <t xml:space="preserve">
</t>
    </r>
  </si>
  <si>
    <r>
      <t xml:space="preserve">1. a 2. </t>
    </r>
    <r>
      <rPr>
        <b/>
        <sz val="10"/>
        <rFont val="Arial"/>
        <family val="2"/>
      </rPr>
      <t>Testun</t>
    </r>
    <r>
      <rPr>
        <u/>
        <sz val="10"/>
        <rFont val="Arial"/>
        <family val="2"/>
      </rPr>
      <t xml:space="preserve">
</t>
    </r>
    <r>
      <rPr>
        <sz val="10"/>
        <rFont val="Arial"/>
        <family val="2"/>
      </rPr>
      <t xml:space="preserve">Fformatio testun gan ddefnyddio print trwm, italig, a thanlinellu. Defnyddio pwyntiau bwled i greu rhestr.
</t>
    </r>
    <r>
      <rPr>
        <u/>
        <sz val="10"/>
        <rFont val="Arial"/>
        <family val="2"/>
      </rPr>
      <t xml:space="preserve">
</t>
    </r>
    <r>
      <rPr>
        <b/>
        <sz val="10"/>
        <rFont val="Arial"/>
        <family val="2"/>
      </rPr>
      <t>Delweddau</t>
    </r>
    <r>
      <rPr>
        <u/>
        <sz val="10"/>
        <rFont val="Arial"/>
        <family val="2"/>
      </rPr>
      <t xml:space="preserve">
</t>
    </r>
    <r>
      <rPr>
        <sz val="10"/>
        <rFont val="Arial"/>
        <family val="2"/>
      </rPr>
      <t xml:space="preserve">Mewnforio delwedd. Ychwanegu effeithiau, fframiau a chysgod, fel sy'n briodol i wella dogfen.
</t>
    </r>
    <r>
      <rPr>
        <u/>
        <sz val="10"/>
        <rFont val="Arial"/>
        <family val="2"/>
      </rPr>
      <t xml:space="preserve">
</t>
    </r>
    <r>
      <rPr>
        <b/>
        <sz val="10"/>
        <rFont val="Arial"/>
        <family val="2"/>
      </rPr>
      <t>Sain</t>
    </r>
    <r>
      <rPr>
        <u/>
        <sz val="10"/>
        <rFont val="Arial"/>
        <family val="2"/>
      </rPr>
      <t xml:space="preserve">
</t>
    </r>
    <r>
      <rPr>
        <sz val="10"/>
        <rFont val="Arial"/>
        <family val="2"/>
      </rPr>
      <t>Ychwanegu clipiau sain yn y mannau priodol mewn cyflwyniad.</t>
    </r>
    <r>
      <rPr>
        <u/>
        <sz val="10"/>
        <rFont val="Arial"/>
        <family val="2"/>
      </rPr>
      <t xml:space="preserve">
</t>
    </r>
    <r>
      <rPr>
        <b/>
        <sz val="10"/>
        <rFont val="Arial"/>
        <family val="2"/>
      </rPr>
      <t>Fideo</t>
    </r>
    <r>
      <rPr>
        <u/>
        <sz val="10"/>
        <rFont val="Arial"/>
        <family val="2"/>
      </rPr>
      <t xml:space="preserve">
</t>
    </r>
    <r>
      <rPr>
        <sz val="10"/>
        <rFont val="Arial"/>
        <family val="2"/>
      </rPr>
      <t>Creu animeiddiad stop-ffrâm ac ychwanegu teitl.</t>
    </r>
    <r>
      <rPr>
        <u/>
        <sz val="10"/>
        <rFont val="Arial"/>
        <family val="2"/>
      </rPr>
      <t xml:space="preserve">
</t>
    </r>
  </si>
  <si>
    <r>
      <t xml:space="preserve">1. a 2. </t>
    </r>
    <r>
      <rPr>
        <b/>
        <sz val="10"/>
        <rFont val="Arial"/>
        <family val="2"/>
      </rPr>
      <t>Testun</t>
    </r>
    <r>
      <rPr>
        <u/>
        <sz val="10"/>
        <rFont val="Arial"/>
        <family val="2"/>
      </rPr>
      <t xml:space="preserve">
</t>
    </r>
    <r>
      <rPr>
        <sz val="10"/>
        <rFont val="Arial"/>
        <family val="2"/>
      </rPr>
      <t>Symud a thrin blychau testun ar sgrîn, drwy symud, newid maint a dyblygu. Defnyddio tablau i strwythuro gwybodaeth mewn dogfen neu gyflwyniad.</t>
    </r>
    <r>
      <rPr>
        <u/>
        <sz val="10"/>
        <rFont val="Arial"/>
        <family val="2"/>
      </rPr>
      <t xml:space="preserve">
</t>
    </r>
    <r>
      <rPr>
        <b/>
        <sz val="10"/>
        <rFont val="Arial"/>
        <family val="2"/>
      </rPr>
      <t>Delweddau</t>
    </r>
    <r>
      <rPr>
        <u/>
        <sz val="10"/>
        <rFont val="Arial"/>
        <family val="2"/>
      </rPr>
      <t xml:space="preserve">
</t>
    </r>
    <r>
      <rPr>
        <sz val="10"/>
        <rFont val="Arial"/>
        <family val="2"/>
      </rPr>
      <t xml:space="preserve">Digideiddio lluniau a dynnir â llaw a'u cynnwys mewn cyflwyniad.
</t>
    </r>
    <r>
      <rPr>
        <u/>
        <sz val="10"/>
        <rFont val="Arial"/>
        <family val="2"/>
      </rPr>
      <t xml:space="preserve">
</t>
    </r>
    <r>
      <rPr>
        <b/>
        <sz val="10"/>
        <rFont val="Arial"/>
        <family val="2"/>
      </rPr>
      <t>Sain</t>
    </r>
    <r>
      <rPr>
        <u/>
        <sz val="10"/>
        <rFont val="Arial"/>
        <family val="2"/>
      </rPr>
      <t xml:space="preserve">
</t>
    </r>
    <r>
      <rPr>
        <sz val="10"/>
        <rFont val="Arial"/>
        <family val="2"/>
      </rPr>
      <t xml:space="preserve">Recordio a golygu clipiau sain.
</t>
    </r>
    <r>
      <rPr>
        <u/>
        <sz val="10"/>
        <rFont val="Arial"/>
        <family val="2"/>
      </rPr>
      <t xml:space="preserve">
</t>
    </r>
    <r>
      <rPr>
        <b/>
        <sz val="10"/>
        <rFont val="Arial"/>
        <family val="2"/>
      </rPr>
      <t>Fideo</t>
    </r>
    <r>
      <rPr>
        <u/>
        <sz val="10"/>
        <rFont val="Arial"/>
        <family val="2"/>
      </rPr>
      <t xml:space="preserve">
</t>
    </r>
    <r>
      <rPr>
        <sz val="10"/>
        <rFont val="Arial"/>
        <family val="2"/>
      </rPr>
      <t xml:space="preserve">Golygu fideo'n syml (tocio), gan gynnwys siot hir, siot canolig a siot agos. Defnyddio sgrîn werdd i roi dysgwyr o flaen gwahanol gefndiroedd.
</t>
    </r>
  </si>
  <si>
    <r>
      <t xml:space="preserve">1. a 2. </t>
    </r>
    <r>
      <rPr>
        <b/>
        <sz val="10"/>
        <rFont val="Arial"/>
        <family val="2"/>
      </rPr>
      <t>Testun</t>
    </r>
    <r>
      <rPr>
        <u/>
        <sz val="10"/>
        <rFont val="Arial"/>
        <family val="2"/>
      </rPr>
      <t xml:space="preserve">
</t>
    </r>
    <r>
      <rPr>
        <sz val="10"/>
        <rFont val="Arial"/>
        <family val="2"/>
      </rPr>
      <t xml:space="preserve">Trin blychau testun drwy newid lliwiau’r cefndir, ac ychwanegu fframiau.
</t>
    </r>
    <r>
      <rPr>
        <u/>
        <sz val="10"/>
        <rFont val="Arial"/>
        <family val="2"/>
      </rPr>
      <t xml:space="preserve">
</t>
    </r>
    <r>
      <rPr>
        <b/>
        <sz val="10"/>
        <rFont val="Arial"/>
        <family val="2"/>
      </rPr>
      <t>Delweddau</t>
    </r>
    <r>
      <rPr>
        <u/>
        <sz val="10"/>
        <rFont val="Arial"/>
        <family val="2"/>
      </rPr>
      <t xml:space="preserve">
</t>
    </r>
    <r>
      <rPr>
        <sz val="10"/>
        <rFont val="Arial"/>
        <family val="2"/>
      </rPr>
      <t>Ychwanegu mwy nag un ddelwedd i ddogfen. Rhoi'r delweddau i orgyffwrdd gan sicrhau y gellir gweld y rhan sydd ei hangen o bob llun drwy aildrefnu ym mha drefn y maent yn gorwedd.</t>
    </r>
    <r>
      <rPr>
        <u/>
        <sz val="10"/>
        <rFont val="Arial"/>
        <family val="2"/>
      </rPr>
      <t xml:space="preserve">
</t>
    </r>
    <r>
      <rPr>
        <b/>
        <sz val="10"/>
        <rFont val="Arial"/>
        <family val="2"/>
      </rPr>
      <t>Sain</t>
    </r>
    <r>
      <rPr>
        <u/>
        <sz val="10"/>
        <rFont val="Arial"/>
        <family val="2"/>
      </rPr>
      <t xml:space="preserve">
</t>
    </r>
    <r>
      <rPr>
        <sz val="10"/>
        <rFont val="Arial"/>
        <family val="2"/>
      </rPr>
      <t>Tynnu'r sain wreiddiol oddi ar fideo a rhoi llais newydd arno.</t>
    </r>
    <r>
      <rPr>
        <u/>
        <sz val="10"/>
        <rFont val="Arial"/>
        <family val="2"/>
      </rPr>
      <t xml:space="preserve">
</t>
    </r>
    <r>
      <rPr>
        <b/>
        <sz val="10"/>
        <rFont val="Arial"/>
        <family val="2"/>
      </rPr>
      <t>Fideo</t>
    </r>
    <r>
      <rPr>
        <u/>
        <sz val="10"/>
        <rFont val="Arial"/>
        <family val="2"/>
      </rPr>
      <t xml:space="preserve">
</t>
    </r>
    <r>
      <rPr>
        <sz val="10"/>
        <rFont val="Arial"/>
        <family val="2"/>
      </rPr>
      <t xml:space="preserve">Cyfuno mwy nag un clip gan ddefnyddio siot agos iawn, siot hir iawn a siotiau safbwynt.
</t>
    </r>
  </si>
  <si>
    <r>
      <t xml:space="preserve">1. a 2. </t>
    </r>
    <r>
      <rPr>
        <b/>
        <sz val="10"/>
        <rFont val="Arial"/>
        <family val="2"/>
      </rPr>
      <t>Testun</t>
    </r>
    <r>
      <rPr>
        <u/>
        <sz val="10"/>
        <rFont val="Arial"/>
        <family val="2"/>
      </rPr>
      <t xml:space="preserve">
</t>
    </r>
    <r>
      <rPr>
        <sz val="10"/>
        <rFont val="Arial"/>
        <family val="2"/>
      </rPr>
      <t>Defnyddio uwchysgrifen ac isysgrifen. Defnyddio tirlun a darlun, lle bo hynny'n briodol o ran gogwydd y dudalen Defnyddio'r gwiriwr sillafu.</t>
    </r>
    <r>
      <rPr>
        <u/>
        <sz val="10"/>
        <rFont val="Arial"/>
        <family val="2"/>
      </rPr>
      <t xml:space="preserve">
</t>
    </r>
    <r>
      <rPr>
        <b/>
        <sz val="10"/>
        <rFont val="Arial"/>
        <family val="2"/>
      </rPr>
      <t>Delweddau</t>
    </r>
    <r>
      <rPr>
        <u/>
        <sz val="10"/>
        <rFont val="Arial"/>
        <family val="2"/>
      </rPr>
      <t xml:space="preserve">
</t>
    </r>
    <r>
      <rPr>
        <sz val="10"/>
        <rFont val="Arial"/>
        <family val="2"/>
      </rPr>
      <t>Newid maint delwedd, defnyddio cymhareb wynebwedd osodedig ac angosodedig.</t>
    </r>
    <r>
      <rPr>
        <u/>
        <sz val="10"/>
        <rFont val="Arial"/>
        <family val="2"/>
      </rPr>
      <t xml:space="preserve">
</t>
    </r>
    <r>
      <rPr>
        <b/>
        <sz val="10"/>
        <rFont val="Arial"/>
        <family val="2"/>
      </rPr>
      <t>Sain</t>
    </r>
    <r>
      <rPr>
        <u/>
        <sz val="10"/>
        <rFont val="Arial"/>
        <family val="2"/>
      </rPr>
      <t xml:space="preserve">
</t>
    </r>
    <r>
      <rPr>
        <sz val="10"/>
        <rFont val="Arial"/>
        <family val="2"/>
      </rPr>
      <t>Recordio clip sain amldrac.</t>
    </r>
    <r>
      <rPr>
        <u/>
        <sz val="10"/>
        <rFont val="Arial"/>
        <family val="2"/>
      </rPr>
      <t xml:space="preserve">
</t>
    </r>
    <r>
      <rPr>
        <b/>
        <sz val="10"/>
        <rFont val="Arial"/>
        <family val="2"/>
      </rPr>
      <t>Fideo</t>
    </r>
    <r>
      <rPr>
        <u/>
        <sz val="10"/>
        <rFont val="Arial"/>
        <family val="2"/>
      </rPr>
      <t xml:space="preserve">
</t>
    </r>
    <r>
      <rPr>
        <sz val="10"/>
        <rFont val="Arial"/>
        <family val="2"/>
      </rPr>
      <t xml:space="preserve">Cyfuno clipiau, cynnwys effeithiau priodol, teitlau a chlipiau pontio, gan gynnwys siot ongl am yn ôl.
</t>
    </r>
  </si>
  <si>
    <r>
      <t xml:space="preserve">1. a 2. </t>
    </r>
    <r>
      <rPr>
        <b/>
        <sz val="10"/>
        <rFont val="Arial"/>
        <family val="2"/>
      </rPr>
      <t>Testun</t>
    </r>
    <r>
      <rPr>
        <sz val="10"/>
        <rFont val="Arial"/>
        <family val="2"/>
      </rPr>
      <t xml:space="preserve">
Creu, fformatio a golygu tablau. Fformatio tudalennau, penawdau, troedynnau a pharagraffau.
</t>
    </r>
    <r>
      <rPr>
        <b/>
        <sz val="10"/>
        <rFont val="Arial"/>
        <family val="2"/>
      </rPr>
      <t>Delweddau</t>
    </r>
    <r>
      <rPr>
        <sz val="10"/>
        <rFont val="Arial"/>
        <family val="2"/>
      </rPr>
      <t xml:space="preserve">
Gwella delweddau, </t>
    </r>
    <r>
      <rPr>
        <i/>
        <sz val="10"/>
        <rFont val="Arial"/>
        <family val="2"/>
      </rPr>
      <t>e.e. tocio, hidlo, ffiniau.</t>
    </r>
    <r>
      <rPr>
        <sz val="10"/>
        <rFont val="Arial"/>
        <family val="2"/>
      </rPr>
      <t xml:space="preserve">
</t>
    </r>
    <r>
      <rPr>
        <b/>
        <sz val="10"/>
        <rFont val="Arial"/>
        <family val="2"/>
      </rPr>
      <t>Sain</t>
    </r>
    <r>
      <rPr>
        <sz val="10"/>
        <rFont val="Arial"/>
        <family val="2"/>
      </rPr>
      <t xml:space="preserve">
Gwella sain amldrac, </t>
    </r>
    <r>
      <rPr>
        <i/>
        <sz val="10"/>
        <rFont val="Arial"/>
        <family val="2"/>
      </rPr>
      <t>e.e. pylu i mewn/allan, atsain, cywair, ac ati.</t>
    </r>
    <r>
      <rPr>
        <sz val="10"/>
        <rFont val="Arial"/>
        <family val="2"/>
      </rPr>
      <t xml:space="preserve">
</t>
    </r>
    <r>
      <rPr>
        <b/>
        <sz val="10"/>
        <rFont val="Arial"/>
        <family val="2"/>
      </rPr>
      <t>Animeiddio</t>
    </r>
    <r>
      <rPr>
        <sz val="10"/>
        <rFont val="Arial"/>
        <family val="2"/>
      </rPr>
      <t xml:space="preserve">
Llyfr Troi/animeiddiad stop-symud, </t>
    </r>
    <r>
      <rPr>
        <i/>
        <sz val="10"/>
        <rFont val="Arial"/>
        <family val="2"/>
      </rPr>
      <t>e.e. haenu.</t>
    </r>
    <r>
      <rPr>
        <sz val="10"/>
        <rFont val="Arial"/>
        <family val="2"/>
      </rPr>
      <t xml:space="preserve">
</t>
    </r>
  </si>
  <si>
    <r>
      <t xml:space="preserve">1., 2. a 3. </t>
    </r>
    <r>
      <rPr>
        <b/>
        <sz val="10"/>
        <rFont val="Arial"/>
        <family val="2"/>
      </rPr>
      <t>Animeiddio</t>
    </r>
    <r>
      <rPr>
        <sz val="10"/>
        <rFont val="Arial"/>
        <family val="2"/>
      </rPr>
      <t xml:space="preserve">
Animeiddio Keyframe, </t>
    </r>
    <r>
      <rPr>
        <i/>
        <sz val="10"/>
        <rFont val="Arial"/>
        <family val="2"/>
      </rPr>
      <t>e.e. Fframiau rhyngol (symudiad a siâp)**.</t>
    </r>
    <r>
      <rPr>
        <sz val="10"/>
        <rFont val="Arial"/>
        <family val="2"/>
      </rPr>
      <t xml:space="preserve">
</t>
    </r>
  </si>
  <si>
    <r>
      <t xml:space="preserve">1., 2. a 3. </t>
    </r>
    <r>
      <rPr>
        <b/>
        <sz val="10"/>
        <rFont val="Arial"/>
        <family val="2"/>
      </rPr>
      <t>Testun</t>
    </r>
    <r>
      <rPr>
        <u/>
        <sz val="10"/>
        <rFont val="Arial"/>
        <family val="2"/>
      </rPr>
      <t xml:space="preserve">
</t>
    </r>
    <r>
      <rPr>
        <sz val="10"/>
        <rFont val="Arial"/>
        <family val="2"/>
      </rPr>
      <t>Postgyfuno.</t>
    </r>
    <r>
      <rPr>
        <u/>
        <sz val="10"/>
        <rFont val="Arial"/>
        <family val="2"/>
      </rPr>
      <t xml:space="preserve">
</t>
    </r>
    <r>
      <rPr>
        <b/>
        <sz val="10"/>
        <rFont val="Arial"/>
        <family val="2"/>
      </rPr>
      <t>Animeiddio</t>
    </r>
    <r>
      <rPr>
        <u/>
        <sz val="10"/>
        <rFont val="Arial"/>
        <family val="2"/>
      </rPr>
      <t xml:space="preserve">
</t>
    </r>
    <r>
      <rPr>
        <sz val="10"/>
        <rFont val="Arial"/>
        <family val="2"/>
      </rPr>
      <t xml:space="preserve">Animeiddio, </t>
    </r>
    <r>
      <rPr>
        <i/>
        <sz val="10"/>
        <rFont val="Arial"/>
        <family val="2"/>
      </rPr>
      <t>e.e. rheoli, cyfradd fframiau, 3D.</t>
    </r>
    <r>
      <rPr>
        <sz val="10"/>
        <rFont val="Arial"/>
        <family val="2"/>
      </rPr>
      <t xml:space="preserve">
</t>
    </r>
  </si>
  <si>
    <r>
      <t>1., 2. a 3.</t>
    </r>
    <r>
      <rPr>
        <b/>
        <sz val="10"/>
        <rFont val="Arial"/>
        <family val="2"/>
      </rPr>
      <t xml:space="preserve"> Testun</t>
    </r>
    <r>
      <rPr>
        <sz val="10"/>
        <rFont val="Arial"/>
        <family val="2"/>
      </rPr>
      <t xml:space="preserve">
Tabl cynnwys a chyfeirio at ffynonellau.
</t>
    </r>
  </si>
  <si>
    <t>Gwerthuso a gwella</t>
  </si>
  <si>
    <t>dangos bodlonrwydd/anfodlonrwydd wrth edrycha ar eu gwaith eu hunain.</t>
  </si>
  <si>
    <t xml:space="preserve">rhoi sylwadau ar eu gwaith eu hunain wrth ymateb i gwestiwn/gwestiynau penodol
yn ddigymell, newid/cywiro eu gwaith eu hunain.
</t>
  </si>
  <si>
    <r>
      <t>disgrifio wrth ateb cwestiynau ychydig o beth wnaethpwyd mewn tasg,</t>
    </r>
    <r>
      <rPr>
        <i/>
        <sz val="10"/>
        <rFont val="Arial"/>
        <family val="2"/>
      </rPr>
      <t xml:space="preserve"> e.e. ychwanegu sylwadau gan ddefnyddio nodwedd recordio mewn meddalwedd.</t>
    </r>
  </si>
  <si>
    <r>
      <t>rhoi sylwad ar eu gwaith eu hunain mewn perthynas â un maen prawf llwyddiant,</t>
    </r>
    <r>
      <rPr>
        <i/>
        <sz val="10"/>
        <rFont val="Arial"/>
        <family val="2"/>
      </rPr>
      <t xml:space="preserve"> e.e. ychwanegu sylwadau gan ddefnyddio nodwedd recordio mewn meddalwedd.</t>
    </r>
  </si>
  <si>
    <r>
      <t>rhoi sylwad ar eu gwaith eu hunain mewn perthynas â'r maen prawf llwyddiant,</t>
    </r>
    <r>
      <rPr>
        <i/>
        <sz val="10"/>
        <rFont val="Arial"/>
        <family val="2"/>
      </rPr>
      <t xml:space="preserve"> e.e. ychwanegu sylwadau gan ddefnyddio nodwedd recordio mewn meddalwedd.</t>
    </r>
  </si>
  <si>
    <t>nodi beth weithiodd/beth na weithiodd, gan nodi rhesymau am eu barn.</t>
  </si>
  <si>
    <r>
      <t xml:space="preserve">rhoi barn am eu gwaith eu hunain ac awgrymu gwelliannau, </t>
    </r>
    <r>
      <rPr>
        <i/>
        <sz val="10"/>
        <rFont val="Arial"/>
        <family val="2"/>
      </rPr>
      <t>e.e. canfod camgymeriadau a defnyddio dulliau golygu i wella eu gwaith eu hunain.</t>
    </r>
  </si>
  <si>
    <r>
      <t>rhoi barn am eu gwaith eu hunain ac eraill ac awgrymu gwelliannau wrth weithio'n annibynnol neu ar y cyd</t>
    </r>
    <r>
      <rPr>
        <i/>
        <sz val="10"/>
        <rFont val="Arial"/>
        <family val="2"/>
      </rPr>
      <t>, e.e. gwirio'u gwaith a chywiro sillafu /defnyddio gwirydd sillafu; penderfynu a yw llinell goch o dan eiriau yn golygu eu bod wedi'u camsillafu; defnyddio'r sillafiadau a awgrymir lle bo hynny'n briodol</t>
    </r>
    <r>
      <rPr>
        <sz val="10"/>
        <rFont val="Arial"/>
        <family val="2"/>
      </rPr>
      <t xml:space="preserve">
rhoi rhesymau am ddewisiadau, </t>
    </r>
    <r>
      <rPr>
        <i/>
        <sz val="10"/>
        <rFont val="Arial"/>
        <family val="2"/>
      </rPr>
      <t xml:space="preserve">e.e. trafod manteision a chyfyngiadau gwiriwr sillafu, yn enwedig mewn dogfennau Cymraeg.
</t>
    </r>
  </si>
  <si>
    <r>
      <t xml:space="preserve">esbonio'r rhesymau am gynllun a chynnwys eu gwaith eu hunain, </t>
    </r>
    <r>
      <rPr>
        <i/>
        <sz val="10"/>
        <rFont val="Arial"/>
        <family val="2"/>
      </rPr>
      <t>e.e. gwerthuso'r cyflwyniad o ran priodoldeb a'r gynulleidfa</t>
    </r>
    <r>
      <rPr>
        <sz val="10"/>
        <rFont val="Arial"/>
        <family val="2"/>
      </rPr>
      <t xml:space="preserve">
rhoi sylwadau am resymau o ran y diwyg 
gwahodd adborth/ymatebion gan eraill </t>
    </r>
    <r>
      <rPr>
        <i/>
        <sz val="10"/>
        <rFont val="Arial"/>
        <family val="2"/>
      </rPr>
      <t xml:space="preserve">
</t>
    </r>
    <r>
      <rPr>
        <sz val="10"/>
        <rFont val="Arial"/>
        <family val="2"/>
      </rPr>
      <t>creu grwpiau a rhannu gwaith rhyngddynt i ganiatáu adolygu gwaith.</t>
    </r>
    <r>
      <rPr>
        <i/>
        <sz val="10"/>
        <rFont val="Arial"/>
        <family val="2"/>
      </rPr>
      <t xml:space="preserve">
</t>
    </r>
  </si>
  <si>
    <r>
      <t xml:space="preserve">esbonio'r rhesymau am gynllun a chynnwys eu gwaith eu hunain, </t>
    </r>
    <r>
      <rPr>
        <i/>
        <sz val="10"/>
        <rFont val="Arial"/>
        <family val="2"/>
      </rPr>
      <t>e.e. gwerthuso'r cyflwyniad o ran priodoldeb a'r gynulleidfa</t>
    </r>
    <r>
      <rPr>
        <sz val="10"/>
        <rFont val="Arial"/>
        <family val="2"/>
      </rPr>
      <t xml:space="preserve">
sicrhau bod allbwn yn briodol at ddiben penodol
rhoi sylwadau am resymau o ran y diwyg a'r cynnwys
gwahodd adborth/ymatebion gan eraill,</t>
    </r>
    <r>
      <rPr>
        <i/>
        <sz val="10"/>
        <rFont val="Arial"/>
        <family val="2"/>
      </rPr>
      <t xml:space="preserve"> e.e. defnyddio sylwadau yn Word Online/Excel Online i ofyn cwestiynau neu roi awgrymiadau
</t>
    </r>
    <r>
      <rPr>
        <sz val="10"/>
        <rFont val="Arial"/>
        <family val="2"/>
      </rPr>
      <t xml:space="preserve">creu grwpiau a rhannu gwaith rhyngddynt i ganiatáu adolygu gwaith.
</t>
    </r>
  </si>
  <si>
    <r>
      <t xml:space="preserve">gwerthuso eu gwaith eu hunain ac eraill a chyfiawnhau'r cynnwys o ran y gynulleidfa, </t>
    </r>
    <r>
      <rPr>
        <i/>
        <sz val="10"/>
        <rFont val="Arial"/>
        <family val="2"/>
      </rPr>
      <t>e.e. rhoi sylw ar waith eraill mewn perthynas â diwyg a chynnwys</t>
    </r>
    <r>
      <rPr>
        <sz val="10"/>
        <rFont val="Arial"/>
        <family val="2"/>
      </rPr>
      <t xml:space="preserve">
ymateb i adborth.
</t>
    </r>
  </si>
  <si>
    <r>
      <t>cyfiawnhau'r rhesymau dros ddewisiadau ac esbonio manteision ac anfanteision y gwahanol allbynnau,</t>
    </r>
    <r>
      <rPr>
        <i/>
        <sz val="10"/>
        <rFont val="Arial"/>
        <family val="2"/>
      </rPr>
      <t xml:space="preserve"> e.e. cynhyrchu adroddiad gwerthuso sylfaenol gan gynnwys cyfiawnhad dros ddiwyg a chynnwys
</t>
    </r>
    <r>
      <rPr>
        <sz val="10"/>
        <rFont val="Arial"/>
        <family val="2"/>
      </rPr>
      <t xml:space="preserve">awgrymu a gwneud gwelliannau’n seiliedig ar adborth a hunanwerthuso.
</t>
    </r>
  </si>
  <si>
    <t xml:space="preserve">cyfiawnhau'r rhesymau dros ddewisiadau ac esbonio manteision ac anfanteision y gwahanol allbynnau
awgrymu a gwneud gwelliannau’n seiliedig ar adborth a hunanwerthuso a rheiny'n welliannau sy'n berthnasol o ran y diben a'r gynulleidfa.
</t>
  </si>
  <si>
    <r>
      <t xml:space="preserve">cyfiawnhau penderfyniadau i gynulleidfaoedd beirniadol o ran diwyg a chynnwys, </t>
    </r>
    <r>
      <rPr>
        <i/>
        <sz val="10"/>
        <rFont val="Arial"/>
        <family val="2"/>
      </rPr>
      <t>e.e. cynhyrchu adroddiad gwerthuso manwl, gan gynnwys cyfiawnhau diwyg a chynnwys</t>
    </r>
    <r>
      <rPr>
        <sz val="10"/>
        <rFont val="Arial"/>
        <family val="2"/>
      </rPr>
      <t xml:space="preserve">
cyfeirio at ffynonellau o wybodaeth a ddefnyddir, yn y modd priodol
gwneud newidiadau manwl a phenodol yn seiliedig ar adborth a hunanwerthuso, lle bo hynny'n berthnasol.
</t>
    </r>
  </si>
  <si>
    <t xml:space="preserve">cyfiawnhau rhesymeg i gynulleidfaoedd beirniadol yn ddibynnol ar adborth
cyfeirio at ffynonellau o wybodaeth a ddefnyddir, yn y modd priodol
gwneud newidiadau manwl a phenodol yn seiliedig ar adborth a hunanwerthuso, lle bo hynny'n berthnasol.
</t>
  </si>
  <si>
    <t>3.3a</t>
  </si>
  <si>
    <t>Gwerthuso a gwella – Enghreifftiau o dasgau</t>
  </si>
  <si>
    <t>1. &amp; 2. Ar gyfer Her Menter a Chyflogadwyedd Bagloriaeth Cymru, cynlluniwch gyflwyniad aml-gyfrwng proffesiynol a fydd yn cael ei wylio gan banel, gan ddefnyddio ystod o gydrannau aml-gyfrwng.</t>
  </si>
  <si>
    <t>1, 2. &amp; 3. Cynlluniwch Brosiect Unigol Bagloriaeth Cymru.</t>
  </si>
  <si>
    <t>Data a meddwl cyfrifiadurol – Mae meddwl cyfrifiadurol yn gyfuniad o sgiliau meddwl, datrys problemau ac ymholi gwyddonol. Cyn i ddysgwyr allu defnyddio cyfrifiaduron i ddatrys problem, rhaid iddynt yn gyntaf ddeall y broblem a'r dulliau o'i datrys.
Drwy'r elfennau hyn, bydd dysgwyr yn deall pwysigrwydd llythrennedd gwybodaeth a data; byddant yn archwilio agweddau ar gasglu, cynrychioli a dadansoddi. Bydd dysgwyr yn edrych ar sut mae data a gwybodaeth yn cysylltu i mewn i'n byd digidol. Bydd yn rhoi iddynt sgiliau hanfodol ar gyfer y gweithle modern, dynamig.</t>
  </si>
  <si>
    <t xml:space="preserve">4. Data a meddwl cyfrifiadurol </t>
  </si>
  <si>
    <t>Datrys problemau a modelu</t>
  </si>
  <si>
    <r>
      <t xml:space="preserve">Datrys problemau sylfaenol – trïo strategaeth newydd pan fo'r hen un yn methu </t>
    </r>
    <r>
      <rPr>
        <i/>
        <sz val="10"/>
        <rFont val="Arial"/>
        <family val="2"/>
      </rPr>
      <t>[ADD 42]</t>
    </r>
    <r>
      <rPr>
        <sz val="10"/>
        <rFont val="Arial"/>
        <family val="2"/>
      </rPr>
      <t xml:space="preserve">
Dechrau gweithredoedd i sicrhau canlyniadau,</t>
    </r>
    <r>
      <rPr>
        <i/>
        <sz val="10"/>
        <rFont val="Arial"/>
        <family val="2"/>
      </rPr>
      <t xml:space="preserve"> e.e. ceisio cael sylw oedolyn i wneud cais [ADD 43]
</t>
    </r>
  </si>
  <si>
    <t xml:space="preserve">defnyddio ystod o ddyfeisiau achos ac effaith priodol
copïo gweithredoedd, gan ddangos dechrau a diwedd
cofio ymatebion a ddysgir dros gyfnod estynedig o amser.
</t>
  </si>
  <si>
    <t xml:space="preserve">defnyddio ystod o ddyfeisiau i greu'r effaith a ddymunir
dangos ymwybyddiaeth gynyddol o ddilyniannau a phatrymau
dilyn cyfarwyddiadau un cam.
</t>
  </si>
  <si>
    <t xml:space="preserve">defnyddio ystod o ddyfeisiau at ddibenion gwahanol
copïo patrymau a dilyniannau syml
dilyn cyfarwyddiadau dau gam.
</t>
  </si>
  <si>
    <t xml:space="preserve">cwblhau patrymau a dilyniannau
dilyn dilyniant syml o gyfarwyddiadau
dilyn proses gan wneud addasiadau syml lle bo angen
creu cyfarwyddiadau un cam a phennu'r cam nesaf.
</t>
  </si>
  <si>
    <t xml:space="preserve">rheoli dyfeisiau drwy roi cyfarwyddiadau iddynt
gwrando ar ddilyniant o gyfarwyddiadau gan eraill, a'u dilyn
creu cyfarwyddiadau geiriol
rhoi cynnig ar wahanol ddulliau i gyflawni nod.
</t>
  </si>
  <si>
    <r>
      <t>dilyn cyfres o gamau i ddatrys problem,</t>
    </r>
    <r>
      <rPr>
        <i/>
        <sz val="10"/>
        <rFont val="Arial"/>
        <family val="2"/>
      </rPr>
      <t xml:space="preserve"> e.e. rhagweld ac esbonio pa gamau fydd eu hangen i wneud i rywbeth ddigwydd</t>
    </r>
    <r>
      <rPr>
        <sz val="10"/>
        <rFont val="Arial"/>
        <family val="2"/>
      </rPr>
      <t xml:space="preserve">
torri problem yn rhannau llai i'w gwneud yn haws i'w deall
creu a chofnodi cyfarwyddiadau ysgrifenedig y bydd eraill yn eu deall ac yn gallu eu dilyn
newid cyfarwyddiadau i gyflawni canlyniad gwahanol.
</t>
    </r>
  </si>
  <si>
    <r>
      <t xml:space="preserve">egluro i eraill sut mae datrysiad yn gweithio, </t>
    </r>
    <r>
      <rPr>
        <i/>
        <sz val="10"/>
        <rFont val="Arial"/>
        <family val="2"/>
      </rPr>
      <t xml:space="preserve">e.e. esbonio dyluniad gêm maes chwarae syml a phrawf, gan gywiro unrhyw faterion sy'n codi
</t>
    </r>
    <r>
      <rPr>
        <sz val="10"/>
        <rFont val="Arial"/>
        <family val="2"/>
      </rPr>
      <t xml:space="preserve">
rhagweld canlyniad dilyniant syml o gyfarwyddiadau,</t>
    </r>
    <r>
      <rPr>
        <i/>
        <sz val="10"/>
        <rFont val="Arial"/>
        <family val="2"/>
      </rPr>
      <t xml:space="preserve"> e.e. rhagweld beth fyddai'n digwydd pe na bai'r cyfarwyddiadau'n cael eu dilyn yn gywir
</t>
    </r>
    <r>
      <rPr>
        <sz val="10"/>
        <rFont val="Arial"/>
        <family val="2"/>
      </rPr>
      <t xml:space="preserve">
creu datrysiad syml sy'n profi syniad, </t>
    </r>
    <r>
      <rPr>
        <i/>
        <sz val="10"/>
        <rFont val="Arial"/>
        <family val="2"/>
      </rPr>
      <t>e.e. rhagweld beth fyddai'n digwydd pe bai'n mynd o'i le, megis y dilyniant o ddeffro i fynd i'r ysgol.</t>
    </r>
    <r>
      <rPr>
        <sz val="10"/>
        <rFont val="Arial"/>
        <family val="2"/>
      </rPr>
      <t xml:space="preserve">
</t>
    </r>
  </si>
  <si>
    <r>
      <t xml:space="preserve">cyfleu datrysiad gyda symbolau, </t>
    </r>
    <r>
      <rPr>
        <i/>
        <sz val="10"/>
        <rFont val="Arial"/>
        <family val="2"/>
      </rPr>
      <t>e.e. trefn deffro, drwy ddiagram neu siart llif; dod o hyd i'rr newidynnau yn y datrysiad</t>
    </r>
    <r>
      <rPr>
        <sz val="10"/>
        <rFont val="Arial"/>
        <family val="2"/>
      </rPr>
      <t xml:space="preserve">
canfod a chywiro camgymeriadau mewn cyfres o gyfarwyddiadau,</t>
    </r>
    <r>
      <rPr>
        <i/>
        <sz val="10"/>
        <rFont val="Arial"/>
        <family val="2"/>
      </rPr>
      <t xml:space="preserve"> e.e. pennu camgymeriadau mewn datrysiad a fyddai'n achosi iddo fethu (hynny yw, dadfygio)</t>
    </r>
    <r>
      <rPr>
        <sz val="10"/>
        <rFont val="Arial"/>
        <family val="2"/>
      </rPr>
      <t xml:space="preserve">
pennu ailadroddiadau neu lŵpiau mewn cyfres,</t>
    </r>
    <r>
      <rPr>
        <i/>
        <sz val="10"/>
        <rFont val="Arial"/>
        <family val="2"/>
      </rPr>
      <t xml:space="preserve"> e.e. pennu lle i fyrhau cyfres o gyfarwyddiadau drwy ailadrodd camau, er enghraifft wrth ddysgu cân newydd.
</t>
    </r>
  </si>
  <si>
    <r>
      <t>arddangos sut y gellir bod angen ailadrodd rhan o ddatrysiad
cyfleu datrysiad syml mewn siart llif sy'n cynnwys elfen sy'n cael ei lŵpio,</t>
    </r>
    <r>
      <rPr>
        <i/>
        <sz val="10"/>
        <rFont val="Arial"/>
        <family val="2"/>
      </rPr>
      <t xml:space="preserve"> e.e. pennu lle gallai lŵp neu ailadroddiad weithio mewn siart llif, megis goleuadau traffig a dewis newidynnau.
</t>
    </r>
  </si>
  <si>
    <r>
      <t xml:space="preserve">dylunio dilyniannau syml o gyfarwyddiadau (algorithmau) gan gynnwys defnyddio gwerthoedd Boolean (h.y. ie/na/gwir/gau), </t>
    </r>
    <r>
      <rPr>
        <i/>
        <sz val="10"/>
        <rFont val="Arial"/>
        <family val="2"/>
      </rPr>
      <t>e.e. o fewn algorithm, arddangos y defnydd cywir o werthoedd Boolean, gan roi ateb 'naill ai/neu'.</t>
    </r>
  </si>
  <si>
    <r>
      <t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t>
    </r>
    <r>
      <rPr>
        <i/>
        <sz val="10"/>
        <rFont val="Arial"/>
        <family val="2"/>
      </rPr>
      <t xml:space="preserve">e.e. gall newid cyfarwyddiadau o gwmpas mewn rhaglen gynhyrchu canlyniadau annisgwyl neu achosi i'r rhaglen fethu yn gyfangwbl.
</t>
    </r>
  </si>
  <si>
    <r>
      <t>pennu gwahanol rannau o broses,</t>
    </r>
    <r>
      <rPr>
        <i/>
        <sz val="10"/>
        <rFont val="Arial"/>
        <family val="2"/>
      </rPr>
      <t xml:space="preserve"> e.e. newidynnau, lŵpiau, datganiadau achos, a sylwadau</t>
    </r>
    <r>
      <rPr>
        <sz val="10"/>
        <rFont val="Arial"/>
        <family val="2"/>
      </rPr>
      <t xml:space="preserve">
rhagweld canlyniad proses ar ôl newid y mewnbwn,</t>
    </r>
    <r>
      <rPr>
        <i/>
        <sz val="10"/>
        <rFont val="Arial"/>
        <family val="2"/>
      </rPr>
      <t xml:space="preserve"> e.e. rhagweld effaith newid/golygu set o gyfarwyddiadau</t>
    </r>
    <r>
      <rPr>
        <sz val="10"/>
        <rFont val="Arial"/>
        <family val="2"/>
      </rPr>
      <t xml:space="preserve">
addasu siart llif i newid amrywiolion algorithm,</t>
    </r>
    <r>
      <rPr>
        <i/>
        <sz val="10"/>
        <rFont val="Arial"/>
        <family val="2"/>
      </rPr>
      <t xml:space="preserve"> e.e. ychwanegu proses neu gyfrwr i gynyddu neu leihau gwerthoedd.
</t>
    </r>
  </si>
  <si>
    <r>
      <t xml:space="preserve">pennu patrymau a chyfleoedd ar gyfer ailddefnyddio cod (cyfarwyddiadau), </t>
    </r>
    <r>
      <rPr>
        <i/>
        <sz val="10"/>
        <rFont val="Arial"/>
        <family val="2"/>
      </rPr>
      <t xml:space="preserve">e.e. rhannau o ddull neu restr gyfarwyddyd y gellir ei defnyddio i ddatrys problemau tebyg mewn gwahanol sefyllfaoedd/systemau
</t>
    </r>
    <r>
      <rPr>
        <sz val="10"/>
        <rFont val="Arial"/>
        <family val="2"/>
      </rPr>
      <t xml:space="preserve">
meddwl yn rhesymegol am broblem i ddod o hyd i ddatrysiad,</t>
    </r>
    <r>
      <rPr>
        <i/>
        <sz val="10"/>
        <rFont val="Arial"/>
        <family val="2"/>
      </rPr>
      <t xml:space="preserve"> e.e. esbonio a chyfiawnhau pam fod datrysiad i broblem yn briodol</t>
    </r>
    <r>
      <rPr>
        <sz val="10"/>
        <rFont val="Arial"/>
        <family val="2"/>
      </rPr>
      <t xml:space="preserve">
addasu siart llif i newid rheolau algorithm, </t>
    </r>
    <r>
      <rPr>
        <i/>
        <sz val="10"/>
        <rFont val="Arial"/>
        <family val="2"/>
      </rPr>
      <t>e.e. addasu cyflyrau gweithredoedd ar siart llif, er enghraifft newid ffiniau cyfrwr mewn l</t>
    </r>
    <r>
      <rPr>
        <sz val="10"/>
        <rFont val="Arial"/>
        <family val="2"/>
      </rPr>
      <t>ŵ</t>
    </r>
    <r>
      <rPr>
        <i/>
        <sz val="10"/>
        <rFont val="Arial"/>
        <family val="2"/>
      </rPr>
      <t>p i newid sut y mae'r rhaglen yn gweithio</t>
    </r>
    <r>
      <rPr>
        <sz val="10"/>
        <rFont val="Arial"/>
        <family val="2"/>
      </rPr>
      <t xml:space="preserve">
newid algorithm a rhagweld y canlyniad.
</t>
    </r>
  </si>
  <si>
    <r>
      <t xml:space="preserve">dadelfennu prosesau cymhleth a phennu gweithrediadau rhannau unigol, </t>
    </r>
    <r>
      <rPr>
        <i/>
        <sz val="10"/>
        <rFont val="Arial"/>
        <family val="2"/>
      </rPr>
      <t>e.e. sawl WHILE, FOR ac IF mewn amgylcheddau rhaglennu seiliedig naill ai ar destun neu ar flociau
dilyn cyfarwyddiadau ysgrifenedig neu siartiau llif a roddir i bennu swyddogaeth neu allbwn proses</t>
    </r>
    <r>
      <rPr>
        <sz val="10"/>
        <rFont val="Arial"/>
        <family val="2"/>
      </rPr>
      <t xml:space="preserve">
cydnabod bod algorithmau’n agnostig o ran iaith
dilyn a datblygu datrysiadau rhesymegol, </t>
    </r>
    <r>
      <rPr>
        <i/>
        <sz val="10"/>
        <rFont val="Arial"/>
        <family val="2"/>
      </rPr>
      <t>e.e. gallu arddangos sut y gellid datrys problem gan ddefnyddio dull priodol</t>
    </r>
    <r>
      <rPr>
        <sz val="10"/>
        <rFont val="Arial"/>
        <family val="2"/>
      </rPr>
      <t xml:space="preserve">
canfod a chywiro camgymeriadau syml mewn algorithm e.e. canfod a chywiro camgymeriad 'cystrawennol', er enghraifft pan fo hafalnod ar goll neu enwau newidiol wedi'u sillafu'n anghywir.
</t>
    </r>
  </si>
  <si>
    <r>
      <t xml:space="preserve">yn annibynnol, creu a dylunio modelau ac esbonio sut y maent yn adlewyrchu problemau yn y byd go iawn, </t>
    </r>
    <r>
      <rPr>
        <i/>
        <sz val="10"/>
        <rFont val="Arial"/>
        <family val="2"/>
      </rPr>
      <t>e.e. dewis dull i gyfleu problem, megis siart llif neu daenlen, a'i ddefnyddio'n gywir</t>
    </r>
    <r>
      <rPr>
        <sz val="10"/>
        <rFont val="Arial"/>
        <family val="2"/>
      </rPr>
      <t xml:space="preserve">
dilyn a datblygu datrysiadau rhesymegol i bennu gweithredoedd ac allbwn rhaglen/proses, </t>
    </r>
    <r>
      <rPr>
        <i/>
        <sz val="10"/>
        <rFont val="Arial"/>
        <family val="2"/>
      </rPr>
      <t>e.e. dilyn ffug-god neu siart llif i sicrhau canlyniad, datblygu dilyniant ysgrifenedig o'r camau y gellid ei ddilyn.</t>
    </r>
    <r>
      <rPr>
        <sz val="10"/>
        <rFont val="Arial"/>
        <family val="2"/>
      </rPr>
      <t xml:space="preserve">
</t>
    </r>
  </si>
  <si>
    <r>
      <t>arddangos manteision defnyddio rhan o gyfarwyddiadau neu ddulliau (ffwythiannau/gweithdrefnau), neu gyfarwyddiadau neu ddulliau cyfan, wrth ddatrys problem,</t>
    </r>
    <r>
      <rPr>
        <i/>
        <sz val="10"/>
        <rFont val="Arial"/>
        <family val="2"/>
      </rPr>
      <t xml:space="preserve"> e.e. gwahanu adrannau o broblem a'u nôl pan fydd angen.</t>
    </r>
  </si>
  <si>
    <t>4.1a</t>
  </si>
  <si>
    <t>Datrys problemau a modelu – Enghreifftiau o dasgau</t>
  </si>
  <si>
    <t xml:space="preserve">1. Addasu ystumiau o flaen technoleg synhwyro symudiadau. 
1. Ceisio gwasgu botymau/switsis eraill ar y chwaraewr cerddoriaeth i wneud i gerddoriaeth chwarae. 
2. Gwasgu switsh ar yr adeg cywir i gael y canlyniad a ddymunir mewn rhaglen gyfrifiadurol syml.
</t>
  </si>
  <si>
    <r>
      <t xml:space="preserve">1. Defnyddio ystod o offer digidol mewn sesiynau coginio, </t>
    </r>
    <r>
      <rPr>
        <i/>
        <sz val="10"/>
        <rFont val="Arial"/>
        <family val="2"/>
      </rPr>
      <t>e.e. microdon/ffwrn.</t>
    </r>
    <r>
      <rPr>
        <sz val="10"/>
        <rFont val="Arial"/>
        <family val="2"/>
      </rPr>
      <t xml:space="preserve">
2. Dechrau a stopio chwarae offeryn i gyfeiliant trac/cerddor arall.
3. Gweithredu effaith sain ar yr adeg briodol mewn stori gyfarwydd a ddarllenir gan oedolyn.
</t>
    </r>
  </si>
  <si>
    <r>
      <t xml:space="preserve">1. Gwasgu botymau/eiconau gwahanol ar sgrîn ryngweithiol i weithredu'r effaith a ddymunir.
2. Gwasgu'r sgrîn eto ac eto i droi'r dudalen ar stori ryngweithiol.
3. Dilyn cyfarwyddiadau syml o ran symud mewn sesiwn gymnasteg, </t>
    </r>
    <r>
      <rPr>
        <i/>
        <sz val="10"/>
        <rFont val="Arial"/>
        <family val="2"/>
      </rPr>
      <t>e.e. neidio, rolio, naid seren.</t>
    </r>
    <r>
      <rPr>
        <sz val="10"/>
        <rFont val="Arial"/>
        <family val="2"/>
      </rPr>
      <t xml:space="preserve">
</t>
    </r>
  </si>
  <si>
    <r>
      <t xml:space="preserve">1. Gweithredu cerddoriaeth/goleuadau/arogleuon mewn ystafell synhwyro, neu ddefnyddio cymysgydd, meicrodon neu gloriannau digidol mewn sesiwn goginio.
2. Gwneud cebab ffrwythau gan ddilyn cyfres weledol o gyfarwyddiadau syml.
3. Dilyn cyfarwyddiadau syml i switsio tiwb swigod ymlaen i newid lliw. 
3. Dilyn cyfarwyddiadau syml i ddechrau fideo a chynyddu'r sain.
</t>
    </r>
    <r>
      <rPr>
        <sz val="10"/>
        <color theme="9" tint="-0.249977111117893"/>
        <rFont val="Arial"/>
        <family val="2"/>
      </rPr>
      <t>3. (Barefoot) Cyfresi cerddorol
Mae dysgwyr yn creu dilynniannau o liw i greu cerddoriaeth (algorithms syml).</t>
    </r>
    <r>
      <rPr>
        <sz val="10"/>
        <rFont val="Arial"/>
        <family val="2"/>
      </rPr>
      <t xml:space="preserve">
</t>
    </r>
  </si>
  <si>
    <r>
      <t xml:space="preserve">1. Cwblhau'r camau olaf mewn cyfres, wrth wisgo neu wneud tost.
2. Dilyn cyfres o luniau neu symbolau i wneud byrbryd syml.
3. Wrth ddilyn cyfarwyddiadau i wneud brechdan, addasu taeniad y menyn i wneud y dafell gyfan.
4. Rhoi un cyfarwyddyd i degan rhaglenadwy, gweld beth sy'n digwydd ac yna  penderfynu pa gyfarwyddyd i roi i symud ymlaen i'r man nesaf.
</t>
    </r>
    <r>
      <rPr>
        <sz val="10"/>
        <color theme="9" tint="-0.249977111117893"/>
        <rFont val="Arial"/>
        <family val="2"/>
      </rPr>
      <t xml:space="preserve">(Barefoot) Creu patrymau
</t>
    </r>
    <r>
      <rPr>
        <i/>
        <sz val="10"/>
        <color theme="9" tint="-0.249977111117893"/>
        <rFont val="Arial"/>
        <family val="2"/>
      </rPr>
      <t xml:space="preserve">
</t>
    </r>
    <r>
      <rPr>
        <sz val="10"/>
        <color theme="9" tint="-0.249977111117893"/>
        <rFont val="Arial"/>
        <family val="2"/>
      </rPr>
      <t>Mae dysgwyr yn chwilio am batrymau, cyfresi cyflawn ac yn creu eu patrymau eu hunain i ddatblygu eu dealltwriaeth o algorithmau syml.</t>
    </r>
  </si>
  <si>
    <r>
      <t xml:space="preserve">Rheoli robot llawr, tegan rhaglenadwy, neu feicrodon wrth goginio.
</t>
    </r>
    <r>
      <rPr>
        <sz val="10"/>
        <color theme="9" tint="-0.249977111117893"/>
        <rFont val="Arial"/>
        <family val="2"/>
      </rPr>
      <t>1. SEND Gweithgaredd Bee-Bot Sylfaenol.
Dysgwyr i ddysgu i greu dilyniant o gyfarwyddiadau i ddechrau rheoli robot llawr.</t>
    </r>
    <r>
      <rPr>
        <sz val="10"/>
        <rFont val="Arial"/>
        <family val="2"/>
      </rPr>
      <t xml:space="preserve">
2. Dilyn cyfarwyddiadau llafar gan eraill i ddod o hyd i drysor cudd mewn gêm fôr-ladron. 
2. Dilyn cyfarwyddiadau llafar gan eraill i ail-greu model.
3. Creu a recordio cyfarwyddiadau i eraill eu dilyn mewn helfa fwystfilod fach.
</t>
    </r>
    <r>
      <rPr>
        <sz val="10"/>
        <color theme="9" tint="-0.249977111117893"/>
        <rFont val="Arial"/>
        <family val="2"/>
      </rPr>
      <t>4. Gweithgaredd croesi afon (Barefoot) 
Dysgwyr i ddatrys yr hen broblem draddodiadol o ffermwr yn ceisio cael iâr a llwynog ac ŷd dros afon drwy ei actio allan. Datblygu eu sgiliau rhesymegu.</t>
    </r>
    <r>
      <rPr>
        <i/>
        <sz val="10"/>
        <rFont val="Arial"/>
        <family val="2"/>
      </rPr>
      <t xml:space="preserve">
</t>
    </r>
    <r>
      <rPr>
        <sz val="10"/>
        <rFont val="Arial"/>
        <family val="2"/>
      </rPr>
      <t xml:space="preserve">
</t>
    </r>
  </si>
  <si>
    <r>
      <rPr>
        <sz val="10"/>
        <color theme="9" tint="-0.249977111117893"/>
        <rFont val="Arial"/>
        <family val="2"/>
      </rPr>
      <t xml:space="preserve">1. (Barefoot) Chwarae â Bee-Bot; Archwilio’r Defnydd o Bee-Bots.
Dysgwyr i chwarae gyda Bee-Bots i ddysgu beth y maent yn ei wneud a sut i'w rhaglennu. Byddant yn deall iaith rhaglennu syml. </t>
    </r>
    <r>
      <rPr>
        <sz val="10"/>
        <rFont val="Arial"/>
        <family val="2"/>
      </rPr>
      <t xml:space="preserve">
2. O gael yr her o baentio llun, pa adnoddau sydd eu hangen arnynt? A allant gasglu ynghyd yr adnoddau cywir? 
2. Gosod bwrdd. Pa offer sydd ei angen i osod bwrdd ar gyfer pedwar person? 
</t>
    </r>
    <r>
      <rPr>
        <sz val="10"/>
        <color theme="9" tint="-0.249977111117893"/>
        <rFont val="Arial"/>
        <family val="2"/>
      </rPr>
      <t xml:space="preserve">2. (Barefoot) Paratoi ar gyfer yr ysgol: Dadelfennu.
Dysgwyr i ddadelfennu'r weithred o ymbaratoi ar gyfer yr ysgol, a'i rannu'n gamau llai. Creu dilyniant o gyfarwyddiadau i gwblhau'r dasg.
3. (Barefoot) Gweithgaredd Algorithm Crazy Character. 
Dysgwyr i greu set o gyfarwyddiadau ar sut i dynnu llun Crazy Character. </t>
    </r>
    <r>
      <rPr>
        <sz val="10"/>
        <rFont val="Arial"/>
        <family val="2"/>
      </rPr>
      <t xml:space="preserve">
4. Newid cyfarwyddiadau gan bartner ar ddyfais raglenadwy i gyrraedd man gwahanol.
</t>
    </r>
  </si>
  <si>
    <r>
      <t xml:space="preserve">1. Esbonio'r gêm a'r rheolau i eraill gan gynnwys yr amodau ennill/colli. 
</t>
    </r>
    <r>
      <rPr>
        <sz val="10"/>
        <color theme="9" tint="-0.249977111117893"/>
        <rFont val="Arial"/>
        <family val="2"/>
      </rPr>
      <t xml:space="preserve">1. (Barefoot) Gweithgaredd Rhesymeg map o'r byd
Dysgwyr i resymegu i esbonio eu rhagamcanion cyn rhaglennu ac yna phrofi eu gorchmynion i weld a ydynt yn gywir. </t>
    </r>
    <r>
      <rPr>
        <sz val="10"/>
        <rFont val="Arial"/>
        <family val="2"/>
      </rPr>
      <t xml:space="preserve">
2. Rhagweld beth fydd yn digwydd pan ddilynir set o gyfarwyddiadau am sut i ofalu am blanhigyn.
</t>
    </r>
    <r>
      <rPr>
        <sz val="10"/>
        <color theme="9" tint="-0.249977111117893"/>
        <rFont val="Arial"/>
        <family val="2"/>
      </rPr>
      <t>2. (Barefoot) Gweithgaredd rheolau sillafu
Dysgwyr i archwilio graffemau am ffonem benodol (ei rheolau sillafu) gan ddefnyddio rhesymegu ieithyddol i ragweld y rheolau.</t>
    </r>
    <r>
      <rPr>
        <sz val="10"/>
        <rFont val="Arial"/>
        <family val="2"/>
      </rPr>
      <t xml:space="preserve">
3. Creu cyfarwyddiadau ar gyfer gwneud brechdan. Beth fyddai'n digwydd pe bai'r menyn ar y tu allan i'r bara?
</t>
    </r>
    <r>
      <rPr>
        <sz val="10"/>
        <color theme="9" tint="-0.249977111117893"/>
        <rFont val="Arial"/>
        <family val="2"/>
      </rPr>
      <t xml:space="preserve">
3. (Barefoot) Pethau Sylfaenol Bee-Bot: Rhaglennu gan ddefnyddio Bee-Bots.
Dysgwyr i ddylunio a datrys heriau gan ddefnyddio tegan rhaglenadwy.</t>
    </r>
    <r>
      <rPr>
        <sz val="10"/>
        <rFont val="Arial"/>
        <family val="2"/>
      </rPr>
      <t xml:space="preserve">
</t>
    </r>
  </si>
  <si>
    <r>
      <t xml:space="preserve">1. Gwneud siart llif ar gyfer brwsio dannedd, paratoi brecwast.
</t>
    </r>
    <r>
      <rPr>
        <sz val="10"/>
        <color theme="9" tint="-0.249977111117893"/>
        <rFont val="Arial"/>
        <family val="2"/>
      </rPr>
      <t xml:space="preserve">1. (Barefoot) Gweithgaredd rhannu losin
</t>
    </r>
    <r>
      <rPr>
        <i/>
        <sz val="10"/>
        <color theme="9" tint="-0.249977111117893"/>
        <rFont val="Arial"/>
        <family val="2"/>
      </rPr>
      <t xml:space="preserve">
</t>
    </r>
    <r>
      <rPr>
        <sz val="10"/>
        <color theme="9" tint="-0.249977111117893"/>
        <rFont val="Arial"/>
        <family val="2"/>
      </rPr>
      <t xml:space="preserve">Dysgwyr i weithio allan algorithm syml a set o gyfarwyddiadau ar sut i rannu gwrthrychau a chymharu'r hyn sy'n debyg ac yn annhebyg rhyngddynt. </t>
    </r>
    <r>
      <rPr>
        <sz val="10"/>
        <rFont val="Arial"/>
        <family val="2"/>
      </rPr>
      <t xml:space="preserve">
2. Rhoi set o gyfarwyddiadau yn y drefn anghywir, er enghraifft dyfrio planhigion, toddi siocled neu roi stori yn y drefn anghywir.
</t>
    </r>
    <r>
      <rPr>
        <sz val="10"/>
        <color theme="9" tint="-0.249977111117893"/>
        <rFont val="Arial"/>
        <family val="2"/>
      </rPr>
      <t>2. (Barefoot) Cyflwyniad i ddadelfennu Digwyddiad byw; Stumiau, clapio, neu jeifio
Gweithgaredd byw lle mae dysgwyr yn clapio, yn gwneud ystumiau â'u dwylo, neu'n jeifio â'u dwylo. Dysgwyr i ganfod a chywiro set o gyfarwyddiadau.</t>
    </r>
    <r>
      <rPr>
        <sz val="10"/>
        <rFont val="Arial"/>
        <family val="2"/>
      </rPr>
      <t xml:space="preserve">
</t>
    </r>
  </si>
  <si>
    <r>
      <t xml:space="preserve">1. Modelu amrywiaeth o senarios sy'n cynnwys paratoi bwyd/diod sy'n cynnwys ail-adrodd. Lle mae cyfarwyddiadau i wneud brechdan ar gyfer un person yn cael ei addasu i wneud brechdanau i bedwar person.
2. Arsylwi set o oleuadau traffig a nodi patrwm y goleuadau ac yna cyflyrau gwahanol, e.e. golau coch ymlaen am 15 eiliad, gan ddefnyddio newidynnau amserydd o ran eiliadau. Gall hyn gael ei fodelu mewn siart llif.
</t>
    </r>
    <r>
      <rPr>
        <sz val="10"/>
        <color theme="9" tint="-0.249977111117893"/>
        <rFont val="Arial"/>
        <family val="2"/>
      </rPr>
      <t>2. (Barefoot) Gweithgaredd llongau a blodau crisial
Mae dysgwyr yn dysgu am ailadroddiad (lwpiau) drwy greu rhaglenni i lunio patrymau wedi eu wneud o siapau syml (defnyddio 'Scratch').</t>
    </r>
  </si>
  <si>
    <r>
      <rPr>
        <sz val="10"/>
        <rFont val="Arial"/>
        <family val="2"/>
      </rPr>
      <t>1. Enghraifft o dasg byddai ugain cwestiwn sy'n defnyddio atebion ie/na i amcangyfrif yn rhesymol pa beth y mae rhywun yn ei feddwl amdano, megis gêm '</t>
    </r>
    <r>
      <rPr>
        <i/>
        <sz val="10"/>
        <rFont val="Arial"/>
        <family val="2"/>
      </rPr>
      <t>Guess Who'?</t>
    </r>
    <r>
      <rPr>
        <sz val="10"/>
        <rFont val="Arial"/>
        <family val="2"/>
      </rPr>
      <t xml:space="preserve"> Gall dysgwyr mwy abl fodelu hyn mewn iaith raglennu sy'n rhoi ateb posib ar y diwedd ar ôl nodi gwerthoedd ie/na.</t>
    </r>
  </si>
  <si>
    <r>
      <t xml:space="preserve">2. Datblygu ateb i broblem a dangos beth fyddai'n digwydd petai'r cyfarwyddiadau yn y drefn anghywir. Gallai hyn gael ei egluro ymhellach drwy ddod o hyd i enghreifftiau go iawn o'r hyn a fyddai'n gwneud i'r ateb fethu a sut y gallent brofi hynny mewn ffordd addas. Dychmygwch pe bai dwy set o draffig yn cael teithio ar yr un pryd heb unrhyw elfen o reolaeth, neu system un ffordd.
</t>
    </r>
    <r>
      <rPr>
        <sz val="10"/>
        <color theme="9" tint="-0.249977111117893"/>
        <rFont val="Arial"/>
        <family val="2"/>
      </rPr>
      <t>2. (Barefoot) Gweithgaredd dilyniannau rhifau rhesymegol 
Mae dysgwyr yn esbonio'r rheolau ar gyfer cyfres o rifau ac yn rhagweld beth sy'n dod nesaf.</t>
    </r>
  </si>
  <si>
    <r>
      <rPr>
        <b/>
        <sz val="10"/>
        <rFont val="Arial"/>
        <family val="2"/>
      </rPr>
      <t>Addysg gorfforol/Dawns</t>
    </r>
    <r>
      <rPr>
        <sz val="10"/>
        <rFont val="Arial"/>
        <family val="2"/>
      </rPr>
      <t xml:space="preserve"> 
Edrych ar gyfres o gamau mewn dawns neu berfformiad a phennu gwahanol rannau. Sut fyddai'r perfformiad yn edrych o newid trefn y camau? 
</t>
    </r>
    <r>
      <rPr>
        <b/>
        <sz val="10"/>
        <rFont val="Arial"/>
        <family val="2"/>
      </rPr>
      <t>Addysg gorfforol</t>
    </r>
    <r>
      <rPr>
        <sz val="10"/>
        <rFont val="Arial"/>
        <family val="2"/>
      </rPr>
      <t xml:space="preserve">
Edrych ar symudiadau chwaraeon ac esbonio sut y gall newidiadau bach effeithio symudiad. 
</t>
    </r>
    <r>
      <rPr>
        <b/>
        <sz val="10"/>
        <rFont val="Arial"/>
        <family val="2"/>
      </rPr>
      <t xml:space="preserve">Daearyddiaeth </t>
    </r>
    <r>
      <rPr>
        <sz val="10"/>
        <rFont val="Arial"/>
        <family val="2"/>
      </rPr>
      <t xml:space="preserve">
Archwilio siart llif sy'n archwilio effaith cynhesu byd-eang gan fewnbynnu pethau fel faint o garbon deuocsid a gynhyrchir, datgoedwigo, ac ati, ac addasu'r mewnbynnau a'r gwerthoedd newidiol. 
</t>
    </r>
    <r>
      <rPr>
        <b/>
        <sz val="10"/>
        <rFont val="Arial"/>
        <family val="2"/>
      </rPr>
      <t>Ieithoedd</t>
    </r>
    <r>
      <rPr>
        <sz val="10"/>
        <rFont val="Arial"/>
        <family val="2"/>
      </rPr>
      <t xml:space="preserve">
Dod i gasgliad ynghylch pa wlad rydych ynddi drwy edrych ar siart llif sy'n gofyn cwestiynau fel mewnbynnau ar bethau megis arian, tirnodau, amserau teithio i gyrraedd yno, ac ati. 
</t>
    </r>
    <r>
      <rPr>
        <b/>
        <sz val="10"/>
        <rFont val="Arial"/>
        <family val="2"/>
      </rPr>
      <t>Mathemateg</t>
    </r>
    <r>
      <rPr>
        <sz val="10"/>
        <rFont val="Arial"/>
        <family val="2"/>
      </rPr>
      <t xml:space="preserve"> 
Edrych ar algorithm i broffwydo'r fformiwla ar gyfer arwynebedd neu gylchedd cylch. 
</t>
    </r>
    <r>
      <rPr>
        <b/>
        <sz val="10"/>
        <rFont val="Arial"/>
        <family val="2"/>
      </rPr>
      <t>TGCh</t>
    </r>
    <r>
      <rPr>
        <sz val="10"/>
        <rFont val="Arial"/>
        <family val="2"/>
      </rPr>
      <t xml:space="preserve">
Arddangos gallu i roi sylwadau sylfaenol ar god er mwyn esbonio'r hyn y mae'n ei wneud i drydydd parti, gan ddefnyddio confesiynau ieithyddol priodol, e.e. # yn Python. 
Modelu datrysiad sy'n dyblygu cyfrifiannell i dderbyn dau operand a gweithredydd. Esbonio beth fyddai canlyniad o gael y gweithredyddion yn y drefn anghywir neu gymysgu'r operandau. Wrth ddylunio'r datrysiad hwn gyda siart llif, gellid profi mewnbynnau i weld a ydynt yn gywir cyn codio'r datrysiad o bosib. 
</t>
    </r>
    <r>
      <rPr>
        <b/>
        <sz val="10"/>
        <rFont val="Arial"/>
        <family val="2"/>
      </rPr>
      <t>Gwyddoniaeth</t>
    </r>
    <r>
      <rPr>
        <sz val="10"/>
        <rFont val="Arial"/>
        <family val="2"/>
      </rPr>
      <t xml:space="preserve"> 
Newid dull neu gam o ddull, proffwydo canlyniadau yng ngoleuni newidiadau, megis arbrofion gwyddonol. Llunio arbrawf a'i arddangos mewn siart llif, newid y newidynnau naill ai ar sail damcaniaeth neu ddata o arbrofion a phroffwydo'r canlyniad.
</t>
    </r>
  </si>
  <si>
    <r>
      <rPr>
        <b/>
        <sz val="10"/>
        <rFont val="Arial"/>
        <family val="2"/>
      </rPr>
      <t>Addysg gorfforol</t>
    </r>
    <r>
      <rPr>
        <sz val="10"/>
        <rFont val="Arial"/>
        <family val="2"/>
      </rPr>
      <t xml:space="preserve">
Pennu rhannau o berfformiad y gellid eu tynnu oddi yno a'u rhoi mewn cyfres arall. Esbonio posibiliadau a chanlyniadau addasu perfformiad. 
</t>
    </r>
    <r>
      <rPr>
        <b/>
        <sz val="10"/>
        <rFont val="Arial"/>
        <family val="2"/>
      </rPr>
      <t xml:space="preserve">Drama/Cyfryngau </t>
    </r>
    <r>
      <rPr>
        <sz val="10"/>
        <rFont val="Arial"/>
        <family val="2"/>
      </rPr>
      <t xml:space="preserve">
Cynhyrchu ffilm, trefnu setiau a gweithrediadau yn y broses ffilmio er mwyn gallu ffilmio pethau yn nhrefn lleoliadau yn hytrach nag yn nhrefn y stori. 
</t>
    </r>
    <r>
      <rPr>
        <b/>
        <sz val="10"/>
        <rFont val="Arial"/>
        <family val="2"/>
      </rPr>
      <t xml:space="preserve">Technoleg bwyd  </t>
    </r>
    <r>
      <rPr>
        <sz val="10"/>
        <rFont val="Arial"/>
        <family val="2"/>
      </rPr>
      <t xml:space="preserve">
Cynhyrchu bwyd ar raddfa fawr a siartiau llif. Ryseitiau, graddfeydd mawr neu fach, gweld tebygolrwydd a gwahaniaethau rhwng dau rysáit a gallu gwneud ychydig o resymegu meintiol gyda rhifau, h.y. cyfrannol, llinol. 
</t>
    </r>
    <r>
      <rPr>
        <b/>
        <sz val="10"/>
        <rFont val="Arial"/>
        <family val="2"/>
      </rPr>
      <t xml:space="preserve">Daearyddiaeth </t>
    </r>
    <r>
      <rPr>
        <sz val="10"/>
        <rFont val="Arial"/>
        <family val="2"/>
      </rPr>
      <t xml:space="preserve">
Defnyddio tystiolaeth weledol megis nodweddion dŵr ar fap, pennu lleoliad gwlad a'r effaith ar y wlad. 
Cynhyrchu amserlenni teithio a phroffwydo'r amser y byddai siwrneiau'n cymryd, a'u cost, drwy ychwanegu mannau o ddiddordeb, a'u dileu. 
</t>
    </r>
    <r>
      <rPr>
        <b/>
        <sz val="10"/>
        <rFont val="Arial"/>
        <family val="2"/>
      </rPr>
      <t>Hanes</t>
    </r>
    <r>
      <rPr>
        <sz val="10"/>
        <rFont val="Arial"/>
        <family val="2"/>
      </rPr>
      <t xml:space="preserve"> 
Pennu digwyddiadau a phrosesau digwyddiadau hanesyddol a thrafod pa newidiadau y gellid bod wedi eu gwneud i'r digwyddiadau a phroffwydo canlyniad gwahanol, e.e. Y Rhyfel Byd Cyntaf.  
</t>
    </r>
    <r>
      <rPr>
        <b/>
        <sz val="10"/>
        <rFont val="Arial"/>
        <family val="2"/>
      </rPr>
      <t>Ieithoedd</t>
    </r>
    <r>
      <rPr>
        <sz val="10"/>
        <rFont val="Arial"/>
        <family val="2"/>
      </rPr>
      <t xml:space="preserve">
Patrymau cyfieithu, a cheisio cynhyrchu cyfarwyddiadau/cod i ddatrys problemau cyfieithu. Gallu darparu rheolau ar gyfer cyfieithu hefyd. 
</t>
    </r>
    <r>
      <rPr>
        <b/>
        <sz val="10"/>
        <rFont val="Arial"/>
        <family val="2"/>
      </rPr>
      <t>Mathemateg</t>
    </r>
    <r>
      <rPr>
        <sz val="10"/>
        <rFont val="Arial"/>
        <family val="2"/>
      </rPr>
      <t xml:space="preserve"> 
Ymchwilio i ddatrys problem lle defnyddir algorithmau i brosesu gwybodaeth, </t>
    </r>
    <r>
      <rPr>
        <i/>
        <sz val="10"/>
        <rFont val="Arial"/>
        <family val="2"/>
      </rPr>
      <t xml:space="preserve">e.e. cyfrifo cyfaint yn seiliedig ar fesuriadau ac yna defnyddio hynny wrth gymharu cyfeintiau gwahanol siapiau. </t>
    </r>
    <r>
      <rPr>
        <sz val="10"/>
        <rFont val="Arial"/>
        <family val="2"/>
      </rPr>
      <t xml:space="preserve">
Esbonio rhesymwaith o fewn tasg rhesymegu mathemategol. 
Gan ddefnyddio algorithm, </t>
    </r>
    <r>
      <rPr>
        <i/>
        <sz val="10"/>
        <rFont val="Arial"/>
        <family val="2"/>
      </rPr>
      <t>e.e. peiriannau ffwythiant aml-gam sy'n archwilio effeithiau newid newidynnau, e.e. y = 4x2 + 3x</t>
    </r>
    <r>
      <rPr>
        <sz val="10"/>
        <rFont val="Arial"/>
        <family val="2"/>
      </rPr>
      <t xml:space="preserve">, beth fydd yn digwydd o newid y 3, beth fydd yn digwydd o newid y 4. 
</t>
    </r>
    <r>
      <rPr>
        <b/>
        <sz val="10"/>
        <rFont val="Arial"/>
        <family val="2"/>
      </rPr>
      <t>TGCh</t>
    </r>
    <r>
      <rPr>
        <sz val="10"/>
        <rFont val="Arial"/>
        <family val="2"/>
      </rPr>
      <t xml:space="preserve">
Datblygu set ysgrifenedig o reolau neu set o reolau wedi'u codio ar gyfer gêm carreg, papur, siswrn. Mae nifer penodol o bosibiliadau wrth i ddau berson chwarae'r gêm hon. Gellid modelu'r rhain mewn nifer o ddatganiadau 'os', er mwyn pennu enillydd. Beth fyddai'n digwydd os dilëir un o'r posibiliadau? Byddai defnyddio tabl profi cyflawn gyda phob cyfuniad posibl ar siart llif datblygedig yn ffordd o ganfod camgymeriadau cyn rhaglennu'n llawn. 
</t>
    </r>
    <r>
      <rPr>
        <b/>
        <sz val="10"/>
        <rFont val="Arial"/>
        <family val="2"/>
      </rPr>
      <t>Gwyddoniaeth</t>
    </r>
    <r>
      <rPr>
        <sz val="10"/>
        <rFont val="Arial"/>
        <family val="2"/>
      </rPr>
      <t xml:space="preserve"> 
Datblygu fformiwla neu hafaliad yn seiliedig ar ddata arbrofol. 
Datblygu algorithm ar gyfer dosbarthiad organeb/pethau byw neu gyfansoddion cemegol.
</t>
    </r>
  </si>
  <si>
    <r>
      <rPr>
        <b/>
        <sz val="10"/>
        <rFont val="Arial"/>
        <family val="2"/>
      </rPr>
      <t>Addysg gorfforol</t>
    </r>
    <r>
      <rPr>
        <sz val="10"/>
        <rFont val="Arial"/>
        <family val="2"/>
      </rPr>
      <t xml:space="preserve">
Archwilio ailadrodd a dychweliadau mewn symudiadau dawns a sgoriau cerddorol. 
</t>
    </r>
    <r>
      <rPr>
        <b/>
        <sz val="10"/>
        <rFont val="Arial"/>
        <family val="2"/>
      </rPr>
      <t xml:space="preserve">Technoleg bwyd  </t>
    </r>
    <r>
      <rPr>
        <sz val="10"/>
        <rFont val="Arial"/>
        <family val="2"/>
      </rPr>
      <t xml:space="preserve">
Torri ryseitiau i lawr yn rhannau llai a phenderfynu beth y mae pob rhan yn ei wneud. Dilyn rysáit yn llwyddiannus. 
</t>
    </r>
    <r>
      <rPr>
        <b/>
        <sz val="10"/>
        <rFont val="Arial"/>
        <family val="2"/>
      </rPr>
      <t>Addysg grefyddol</t>
    </r>
    <r>
      <rPr>
        <sz val="10"/>
        <rFont val="Arial"/>
        <family val="2"/>
      </rPr>
      <t xml:space="preserve"> 
Creu siartiau llif i ddangos cyfres o ddigwyddiadau posibl o ran gwneud penderfyniadau moesol, er mwyn archwilio hanes amgen 'beth os', </t>
    </r>
    <r>
      <rPr>
        <i/>
        <sz val="10"/>
        <rFont val="Arial"/>
        <family val="2"/>
      </rPr>
      <t xml:space="preserve">e.e. penderfyniadau a wnaed yn ystod y Rhyfel Byd Cyntaf, ac ati. </t>
    </r>
    <r>
      <rPr>
        <sz val="10"/>
        <rFont val="Arial"/>
        <family val="2"/>
      </rPr>
      <t xml:space="preserve">
</t>
    </r>
    <r>
      <rPr>
        <b/>
        <sz val="10"/>
        <rFont val="Arial"/>
        <family val="2"/>
      </rPr>
      <t>Ieithoedd</t>
    </r>
    <r>
      <rPr>
        <sz val="10"/>
        <rFont val="Arial"/>
        <family val="2"/>
      </rPr>
      <t xml:space="preserve">
Cynhyrchu set o gyfarwyddiadau i gyfeirio rhywun i leoliad (chwith, dde, syth ymlaen, ac ati). Yna, gellir newid hyn i ddefnyddio gwahanol ieithoedd i ddisgrifio gweithrediadau robot – ymlaen, yn ôl, troi i'r chwith, ailadrodd, ac ati, mewn gwahanol ieithoedd. 
</t>
    </r>
    <r>
      <rPr>
        <b/>
        <sz val="10"/>
        <rFont val="Arial"/>
        <family val="2"/>
      </rPr>
      <t>Mathemateg</t>
    </r>
    <r>
      <rPr>
        <sz val="10"/>
        <rFont val="Arial"/>
        <family val="2"/>
      </rPr>
      <t xml:space="preserve"> 
Profi algorithm fel rhan o gymhwysiad fel amnewidiad. 
</t>
    </r>
    <r>
      <rPr>
        <b/>
        <sz val="10"/>
        <rFont val="Arial"/>
        <family val="2"/>
      </rPr>
      <t>TGCh</t>
    </r>
    <r>
      <rPr>
        <sz val="10"/>
        <rFont val="Arial"/>
        <family val="2"/>
      </rPr>
      <t xml:space="preserve">  
O gael datrysiad cymhleth i broblem, er enghraifft ffug-god neu siart llif, gall y plant nid yn unig ei ddilyn ond gallant hefyd esbonio cydrannau unigol y datrysiad. Gallai hyn fod yn siart llif mawr sy'n cynnwys sgorau profion ac sy'n cynhyrchu canrannau llwyddiant ar y diwedd. Gallant yna arddangos sut y gellid gwella hyn gan dderbyn enwau fel mewnbwn ac allbynnu enwau a sgoriau ar gyfer unigolion pan ddaw'r algorithm i ben. 
</t>
    </r>
    <r>
      <rPr>
        <b/>
        <sz val="10"/>
        <rFont val="Arial"/>
        <family val="2"/>
      </rPr>
      <t>Gwyddoniaeth</t>
    </r>
    <r>
      <rPr>
        <sz val="10"/>
        <rFont val="Arial"/>
        <family val="2"/>
      </rPr>
      <t xml:space="preserve"> 
Dadelfennu prosesau cemegol a ffisegol a phennu'r hyn sy'n digwydd ym mhob rhan, lle y bo'n bosibl arddangos/modelu ar raglen gyfrifiadurol. 
Diagramau fector sylfaenol ar gyfer cyfarwyddiadau.
</t>
    </r>
  </si>
  <si>
    <r>
      <rPr>
        <b/>
        <sz val="10"/>
        <rFont val="Arial"/>
        <family val="2"/>
      </rPr>
      <t>Cerddoriaeth</t>
    </r>
    <r>
      <rPr>
        <sz val="10"/>
        <rFont val="Arial"/>
        <family val="2"/>
      </rPr>
      <t xml:space="preserve"> 
Canfod a chywiro camgymeriadau mewn sgoriau cerddorol. 
Cyfansoddi darn o gerddoriaeth sydd angen nifer o gydrannau penodol. 
</t>
    </r>
    <r>
      <rPr>
        <b/>
        <sz val="10"/>
        <rFont val="Arial"/>
        <family val="2"/>
      </rPr>
      <t>Addysg gorfforol</t>
    </r>
    <r>
      <rPr>
        <sz val="10"/>
        <rFont val="Arial"/>
        <family val="2"/>
      </rPr>
      <t xml:space="preserve">
Cynhyrchu cyfres o gamau dawns a fyddai, o'u rhoi at ei gilydd a'u perfformio, yn para hyn a hyn o amser. 
</t>
    </r>
    <r>
      <rPr>
        <b/>
        <sz val="10"/>
        <rFont val="Arial"/>
        <family val="2"/>
      </rPr>
      <t xml:space="preserve">Technoleg bwyd  </t>
    </r>
    <r>
      <rPr>
        <sz val="10"/>
        <rFont val="Arial"/>
        <family val="2"/>
      </rPr>
      <t xml:space="preserve">
Prisio pryd bwyd a'i luosogi ar gyfer mwy o bobl yn bwyta. Beth yw'r opsiynau o ran mathau gwahanol o'r un cynhwysyn? Beth fyddai canlyniad dewis pethau eraill o ran cost/iechyd? Cyfiawnhau dewisiadau. 
</t>
    </r>
    <r>
      <rPr>
        <b/>
        <sz val="10"/>
        <rFont val="Arial"/>
        <family val="2"/>
      </rPr>
      <t xml:space="preserve">Daearyddiaeth </t>
    </r>
    <r>
      <rPr>
        <sz val="10"/>
        <rFont val="Arial"/>
        <family val="2"/>
      </rPr>
      <t xml:space="preserve">
Datblygu model o ystadegau poblogaeth dros gyfnod o amser. Beth yw effaith cynnydd/cwymp o ran dwysedd poblogaeth? Sut gellir rheoli neu gynnal gwasanaethau cyhoeddus gyda chynnydd mawr? 
Dylunio model cyfrifiadurol i bortreadu cynhesu byd-eang, dadansoddi daeargrynfeydd a gweithgarwch folcanig mewn ardal. 
</t>
    </r>
    <r>
      <rPr>
        <b/>
        <sz val="10"/>
        <rFont val="Arial"/>
        <family val="2"/>
      </rPr>
      <t>Ieithoedd</t>
    </r>
    <r>
      <rPr>
        <sz val="10"/>
        <rFont val="Arial"/>
        <family val="2"/>
      </rPr>
      <t xml:space="preserve"> 
Dadansoddi ac esbonio'r problemau cyffredin gyda gwasanaeth cyfieithu ar-lein.
</t>
    </r>
    <r>
      <rPr>
        <b/>
        <sz val="10"/>
        <rFont val="Arial"/>
        <family val="2"/>
      </rPr>
      <t>Mathemateg</t>
    </r>
    <r>
      <rPr>
        <sz val="10"/>
        <rFont val="Arial"/>
        <family val="2"/>
      </rPr>
      <t xml:space="preserve"> 
Edrych ar gamgymeriadau cyffredin y mae dysgwyr yn eu gwneud drwy'r dull camgymeriad mewn algorithm,</t>
    </r>
    <r>
      <rPr>
        <i/>
        <sz val="10"/>
        <rFont val="Arial"/>
        <family val="2"/>
      </rPr>
      <t xml:space="preserve"> e.e. gwneud camgymeriadau o ran newid pwnc fformiwla, camgymeriadau y mae dysgwyr yn eu gwneud wrth ddefnyddio'r fformiwla gwadratig neu'r rheol gosin, ac ati.</t>
    </r>
    <r>
      <rPr>
        <sz val="10"/>
        <rFont val="Arial"/>
        <family val="2"/>
      </rPr>
      <t xml:space="preserve">
</t>
    </r>
    <r>
      <rPr>
        <b/>
        <sz val="10"/>
        <rFont val="Arial"/>
        <family val="2"/>
      </rPr>
      <t>TGCh</t>
    </r>
    <r>
      <rPr>
        <sz val="10"/>
        <rFont val="Arial"/>
        <family val="2"/>
      </rPr>
      <t xml:space="preserve"> 
Dylai plant gael eu hannog i ddatblygu datrysiadau rhesymegol i broblemau a rhoi cyfiawnhad o ran sut a pham y mae'r broblem wedi'i datrys yn y ffordd y mae wedi'i datrys. Gallai hyn fod yn brosiect sy'n golygu casglu gwybodaeth cyn cynhyrchu allbwn, gallai fod yn daenlen i fodelu senario, </t>
    </r>
    <r>
      <rPr>
        <i/>
        <sz val="10"/>
        <rFont val="Arial"/>
        <family val="2"/>
      </rPr>
      <t>e.e. rheoli'r cyllid ar gyfer digwyddiad mawr</t>
    </r>
    <r>
      <rPr>
        <sz val="10"/>
        <rFont val="Arial"/>
        <family val="2"/>
      </rPr>
      <t>. Gallai fod yn weithgaredd rhaglennu lle cynhyrchir datrysiad i broblem a lle gellir ei ddatblygu'n annibynnol o'r dechrau i'r diwedd, gan gywir</t>
    </r>
    <r>
      <rPr>
        <sz val="10"/>
        <color rgb="FFFFC000"/>
        <rFont val="Arial"/>
        <family val="2"/>
      </rPr>
      <t>o</t>
    </r>
    <r>
      <rPr>
        <sz val="10"/>
        <rFont val="Arial"/>
        <family val="2"/>
      </rPr>
      <t xml:space="preserve"> camgymeriadau ar hyd y ffordd. 
</t>
    </r>
    <r>
      <rPr>
        <b/>
        <sz val="10"/>
        <rFont val="Arial"/>
        <family val="2"/>
      </rPr>
      <t>Gwyddoniaeth</t>
    </r>
    <r>
      <rPr>
        <sz val="10"/>
        <rFont val="Arial"/>
        <family val="2"/>
      </rPr>
      <t xml:space="preserve"> 
Modelu twf poblogaeth mewn ecosystem. 
Camgymeriadau o ran methodoleg ac o ran cywirdeb offer. 
Modelu mudiant, </t>
    </r>
    <r>
      <rPr>
        <i/>
        <sz val="10"/>
        <rFont val="Arial"/>
        <family val="2"/>
      </rPr>
      <t>e.e. mudiant o dan ddisgyrchiant a chymharu â data arbrofol.</t>
    </r>
    <r>
      <rPr>
        <sz val="10"/>
        <rFont val="Arial"/>
        <family val="2"/>
      </rPr>
      <t xml:space="preserve">
</t>
    </r>
  </si>
  <si>
    <r>
      <rPr>
        <b/>
        <sz val="10"/>
        <rFont val="Arial"/>
        <family val="2"/>
      </rPr>
      <t xml:space="preserve">Technoleg bwyd </t>
    </r>
    <r>
      <rPr>
        <sz val="10"/>
        <rFont val="Arial"/>
        <family val="2"/>
      </rPr>
      <t xml:space="preserve">
Archwilio'r gwahanol weithdrefnau posibl peiriant gwerthu, sy'n ei alluogi i werthu amrywiaeth o ddiodydd o'r un peiriant. 
</t>
    </r>
    <r>
      <rPr>
        <b/>
        <sz val="10"/>
        <rFont val="Arial"/>
        <family val="2"/>
      </rPr>
      <t xml:space="preserve">Daearyddiaeth </t>
    </r>
    <r>
      <rPr>
        <sz val="10"/>
        <rFont val="Arial"/>
        <family val="2"/>
      </rPr>
      <t xml:space="preserve">
Rheoli mewnfudo, beth yw'r camau allweddol o ran delio â mewnfudo ar raddfa fawr? Pa gamau sy'n gweithio'n dda, a pham? A allech chi ailddefnyddio'r rhain mewn modelau eraill?
Beth yw'r gwahanol gamau sy'n rhan o frwydro erydiad arfordirol a beth yw'r buddion yn eu trefn?
</t>
    </r>
    <r>
      <rPr>
        <b/>
        <sz val="10"/>
        <rFont val="Arial"/>
        <family val="2"/>
      </rPr>
      <t xml:space="preserve">Ieithoedd </t>
    </r>
    <r>
      <rPr>
        <sz val="10"/>
        <rFont val="Arial"/>
        <family val="2"/>
      </rPr>
      <t xml:space="preserve">
Ysgrifennu adroddiad ar gyfiawnhad ysgrifennu cod i ddadansoddi data, ac ati. Rhan o werthusiad ym Magloriaeth Cymru, adroddiad ar archwiliad neu arbrawf gwyddonol. 
Cyfiawnhau defnyddio cod, rheolau neu setiau data wrth ysgrifennu adroddiad.    
</t>
    </r>
    <r>
      <rPr>
        <b/>
        <sz val="10"/>
        <rFont val="Arial"/>
        <family val="2"/>
      </rPr>
      <t xml:space="preserve">Mathemateg </t>
    </r>
    <r>
      <rPr>
        <sz val="10"/>
        <rFont val="Arial"/>
        <family val="2"/>
      </rPr>
      <t xml:space="preserve">
Defnyddio dulliau taenlen i ddatrys problem ystadegol fawr/cymhleth.
</t>
    </r>
    <r>
      <rPr>
        <b/>
        <sz val="10"/>
        <rFont val="Arial"/>
        <family val="2"/>
      </rPr>
      <t>TGCh/Gwyddoniaeth</t>
    </r>
    <r>
      <rPr>
        <sz val="10"/>
        <rFont val="Arial"/>
        <family val="2"/>
      </rPr>
      <t xml:space="preserve"> 
Wrth ddatrys problem fawr, yn gyffredinol caiff ei dorri'n rhannau llai. Gan ddatrys y rhannau llai'n unigol, caiff yr holl broblem ei datrys. Gallai dysgwyr fod yn rhan o brosiect mawr gyda sawl tasg sydd angen eu cyflawni neu broblemau sydd angen eu datrys. A allant esbonio pam y cafodd rhai tasgau eu cynnwys cyn eraill, gellid defnyddio llwybr critigol siart Gantt i esbonio? Os yw dysgwyr i arddangos hyn gan ddefnyddio cod, a allant gynhyrchu datrysiad i broblem gan ddefnyddio ffwythiannau neu weithdrefnau sydd ar wahân i weddill y rhaglen a'u galw a'u rhedeg pan fo'u hangen.
</t>
    </r>
  </si>
  <si>
    <t>Llythrennedd gwybodaeth a data</t>
  </si>
  <si>
    <r>
      <t xml:space="preserve">Archwilio'r amgylchedd yn fwriadol, </t>
    </r>
    <r>
      <rPr>
        <i/>
        <sz val="10"/>
        <rFont val="Arial"/>
        <family val="2"/>
      </rPr>
      <t>e.e. archwilio gwahanol amgylcheddau drwy gyffwrdd [ADD27]</t>
    </r>
  </si>
  <si>
    <t>archwilio a chydweddu gwrthrychau o ddewis o dau gan gopïo oedolyn.</t>
  </si>
  <si>
    <r>
      <t xml:space="preserve">paru gwrthrychau neu luniau sydd yr un fath, a hynny’n annibynnol
deall y gall un eitem gael ei gynrychioli drwy ffordd arall, </t>
    </r>
    <r>
      <rPr>
        <i/>
        <sz val="10"/>
        <rFont val="Arial"/>
        <family val="2"/>
      </rPr>
      <t xml:space="preserve">e.e. gwrthrych cyfarwydd a llun o’r gwrthrych hwnnw. 
</t>
    </r>
  </si>
  <si>
    <r>
      <t xml:space="preserve">paru gwrthrychau neu luniau nad ydynt yn union yr un peth
pennu ac adnabod eitemau nad ydynt yn perthyn i set
gwahanu gwrthrychau sy’n rhannu priodwedd benodol, </t>
    </r>
    <r>
      <rPr>
        <i/>
        <sz val="10"/>
        <rFont val="Arial"/>
        <family val="2"/>
      </rPr>
      <t>e.e. bach/mawr, glas/gwyrdd.</t>
    </r>
    <r>
      <rPr>
        <sz val="10"/>
        <rFont val="Arial"/>
        <family val="2"/>
      </rPr>
      <t xml:space="preserve">
</t>
    </r>
  </si>
  <si>
    <r>
      <t>casglu data gan ddefnyddio gwrthrychau
cydnabod bod gwahanol fathau o ddata,</t>
    </r>
    <r>
      <rPr>
        <i/>
        <sz val="10"/>
        <rFont val="Arial"/>
        <family val="2"/>
      </rPr>
      <t xml:space="preserve"> e.e. trefnu a/neu gydweddu gwrthrychau/lluniau/symbolau
</t>
    </r>
    <r>
      <rPr>
        <sz val="10"/>
        <rFont val="Arial"/>
        <family val="2"/>
      </rPr>
      <t xml:space="preserve">
trefnu gwrthrychau cyfarwydd gan ddefnyddio meini prawf a osodir.
</t>
    </r>
  </si>
  <si>
    <r>
      <t xml:space="preserve">dechrau dehongli gwybodaeth/data drwy wneud cymariaethau uniongyrchol, </t>
    </r>
    <r>
      <rPr>
        <i/>
        <sz val="10"/>
        <rFont val="Arial"/>
        <family val="2"/>
      </rPr>
      <t>e.e. esbonio pam fod un gr</t>
    </r>
    <r>
      <rPr>
        <sz val="10"/>
        <rFont val="Arial"/>
        <family val="2"/>
      </rPr>
      <t>ŵ</t>
    </r>
    <r>
      <rPr>
        <i/>
        <sz val="10"/>
        <rFont val="Arial"/>
        <family val="2"/>
      </rPr>
      <t>p/set yn wahanol i set arall</t>
    </r>
    <r>
      <rPr>
        <sz val="10"/>
        <rFont val="Arial"/>
        <family val="2"/>
      </rPr>
      <t xml:space="preserve">
dosbarthu gwrthrychau gan ddefnyddio un maen prawf
creu pictogram syml, gan ddefnyddio meddalwedd addas.
</t>
    </r>
  </si>
  <si>
    <r>
      <t xml:space="preserve">coladu a grwpio data gan ddefnyddio geiriau syml, </t>
    </r>
    <r>
      <rPr>
        <i/>
        <sz val="10"/>
        <rFont val="Arial"/>
        <family val="2"/>
      </rPr>
      <t>e.e. sortio lluniau/geiriau</t>
    </r>
    <r>
      <rPr>
        <sz val="10"/>
        <rFont val="Arial"/>
        <family val="2"/>
      </rPr>
      <t xml:space="preserve">
dosbarthu gwrthrychau gan ddefnyddio mwy nag un maen prawf,</t>
    </r>
    <r>
      <rPr>
        <i/>
        <sz val="10"/>
        <rFont val="Arial"/>
        <family val="2"/>
      </rPr>
      <t xml:space="preserve"> e.e. labelu grŵp/set
</t>
    </r>
    <r>
      <rPr>
        <sz val="10"/>
        <rFont val="Arial"/>
        <family val="2"/>
      </rPr>
      <t xml:space="preserve">
cofnodi data a gesglir mewn fformat addas, </t>
    </r>
    <r>
      <rPr>
        <i/>
        <sz val="10"/>
        <rFont val="Arial"/>
        <family val="2"/>
      </rPr>
      <t>e.e. defnyddio siartiau cyfrif, pictogramau a graffiau bloc mewn pecyn cyfrifiadurol syml.</t>
    </r>
    <r>
      <rPr>
        <sz val="10"/>
        <rFont val="Arial"/>
        <family val="2"/>
      </rPr>
      <t xml:space="preserve">
</t>
    </r>
  </si>
  <si>
    <r>
      <t xml:space="preserve">casglu data, a'i drefnu'n grwpiau, </t>
    </r>
    <r>
      <rPr>
        <i/>
        <sz val="10"/>
        <rFont val="Arial"/>
        <family val="2"/>
      </rPr>
      <t>e.e. casglu data drwy bleidleisio neu sortio a chyfleu hynny gyda lluniau neu wrthrychau</t>
    </r>
    <r>
      <rPr>
        <sz val="10"/>
        <rFont val="Arial"/>
        <family val="2"/>
      </rPr>
      <t xml:space="preserve">
tynnu gwybodaeth o dablau a graffiau syml, </t>
    </r>
    <r>
      <rPr>
        <i/>
        <sz val="10"/>
        <rFont val="Arial"/>
        <family val="2"/>
      </rPr>
      <t>e.e. ateb cwestiynau ar bapur graff</t>
    </r>
    <r>
      <rPr>
        <sz val="10"/>
        <rFont val="Arial"/>
        <family val="2"/>
      </rPr>
      <t xml:space="preserve">
cofnodi data a gesglir mewn amrywiaeth o fformatau priodol,</t>
    </r>
    <r>
      <rPr>
        <i/>
        <sz val="10"/>
        <rFont val="Arial"/>
        <family val="2"/>
      </rPr>
      <t xml:space="preserve"> e.e. rhestrau, tablau, graffiau bloc a phictogramau.</t>
    </r>
    <r>
      <rPr>
        <sz val="10"/>
        <rFont val="Arial"/>
        <family val="2"/>
      </rPr>
      <t xml:space="preserve">
</t>
    </r>
  </si>
  <si>
    <r>
      <rPr>
        <sz val="10"/>
        <rFont val="Arial"/>
        <family val="2"/>
      </rPr>
      <t xml:space="preserve">dechrau nodi a dadansoddi data mewn fformatau a roddir, </t>
    </r>
    <r>
      <rPr>
        <i/>
        <sz val="10"/>
        <rFont val="Arial"/>
        <family val="2"/>
      </rPr>
      <t>e.e. rhifau mewn i dabl.</t>
    </r>
  </si>
  <si>
    <r>
      <t xml:space="preserve">dechrau creu setiau data a thynnu gwybodaeth ohonynt, </t>
    </r>
    <r>
      <rPr>
        <i/>
        <sz val="10"/>
        <rFont val="Arial"/>
        <family val="2"/>
      </rPr>
      <t>e.e. casglu ac adio gwybodaeth mewn i dabl.</t>
    </r>
    <r>
      <rPr>
        <sz val="10"/>
        <rFont val="Arial"/>
        <family val="2"/>
      </rPr>
      <t xml:space="preserve">
</t>
    </r>
  </si>
  <si>
    <t xml:space="preserve">chwilio a dadansoddi setiau data, gan uwcholeuo perthnasau o'u mewn.
</t>
  </si>
  <si>
    <t>adeiladu a holi setiau data i brofi neu gefnogi ymchwiliad.</t>
  </si>
  <si>
    <r>
      <rPr>
        <sz val="10"/>
        <rFont val="Arial"/>
        <family val="2"/>
      </rPr>
      <t>creu ffurflen cipio data, casglu data, chwilio data a chreu cronfa ddata neu daenlen gyda'r dull mewnbynnu data priodol.</t>
    </r>
    <r>
      <rPr>
        <i/>
        <sz val="10"/>
        <rFont val="Arial"/>
        <family val="2"/>
      </rPr>
      <t xml:space="preserve">
</t>
    </r>
  </si>
  <si>
    <r>
      <rPr>
        <sz val="10"/>
        <rFont val="Arial"/>
        <family val="2"/>
      </rPr>
      <t>llunio tablau amlder ar gyfer setiau data, wedi'u grwpio lle bo hynny'n briodol ac yn perfformio dadansoddiad syml ar setiau data.</t>
    </r>
    <r>
      <rPr>
        <i/>
        <sz val="10"/>
        <rFont val="Arial"/>
        <family val="2"/>
      </rPr>
      <t xml:space="preserve">
</t>
    </r>
  </si>
  <si>
    <r>
      <rPr>
        <sz val="10"/>
        <rFont val="Arial"/>
        <family val="2"/>
      </rPr>
      <t>chwilio drwy setiau data mawr a nodi tueddiadau lle bo'n briodol.</t>
    </r>
    <r>
      <rPr>
        <i/>
        <sz val="10"/>
        <rFont val="Arial"/>
        <family val="2"/>
      </rPr>
      <t xml:space="preserve">
</t>
    </r>
  </si>
  <si>
    <r>
      <rPr>
        <sz val="10"/>
        <rFont val="Arial"/>
        <family val="2"/>
      </rPr>
      <t>defnyddio data i egluro ac ychwanegu dilysrwydd i'r casgliad a lle bo'n bosibl addasu'r casgliad a'r/neu'r ddamcaniaeth.</t>
    </r>
    <r>
      <rPr>
        <i/>
        <sz val="10"/>
        <rFont val="Arial"/>
        <family val="2"/>
      </rPr>
      <t xml:space="preserve">
</t>
    </r>
  </si>
  <si>
    <r>
      <rPr>
        <sz val="10"/>
        <rFont val="Arial"/>
        <family val="2"/>
      </rPr>
      <t>defnyddio rhaglenni priodol i gynhyrchu tystiolaeth ystadegol yn seiliedig ar eu data eu hunain a gasglwyd/y senario a nodwyd a chyfiawnhau rhesymu.</t>
    </r>
    <r>
      <rPr>
        <i/>
        <sz val="10"/>
        <rFont val="Arial"/>
        <family val="2"/>
      </rPr>
      <t xml:space="preserve">
</t>
    </r>
  </si>
  <si>
    <t>4.2a</t>
  </si>
  <si>
    <t>Llythrennedd gwybodaeth a data – Enghreifftiau o dasgau</t>
  </si>
  <si>
    <t xml:space="preserve">Yr awyr agored – archwilio pentyrrau o ddail, tywod, cerrig.
Y tu mewn – archwilio teganau cerddorol a weithredir drwy gyffwrdd neu drwy sain.
</t>
  </si>
  <si>
    <t>1. Paru anifeiliaid ar fferm neu barau o sanau neu ffyrc mewn drôr.</t>
  </si>
  <si>
    <t xml:space="preserve">1. Paru bwyd yn yr archfarchnad gyda lluniau ar restr siopa. 
1. Rhoi offer ymarfer corff bach i ffwrdd drwy baru, e.e. paru pêl gyda bocs â llun o beli, hŵp i flwch gyda llun o hŵpiau.
2. Paru cyllyll a ffyrc i fat lle i osod y bwrdd. Neu ddefnyddio bwydydd esgus i chwarae cegin neu siop.
</t>
  </si>
  <si>
    <r>
      <t>1. Dod o hyd i gwpanau a'u rhoi yn yr un cwpwrdd.
2. Gwahanu setiau o wrthrychau,</t>
    </r>
    <r>
      <rPr>
        <i/>
        <sz val="10"/>
        <rFont val="Arial"/>
        <family val="2"/>
      </rPr>
      <t xml:space="preserve"> e.e. moch/dim moch, llewod/dim llewod wrth chwarae gyda fferm/sŵ tegan.</t>
    </r>
    <r>
      <rPr>
        <sz val="10"/>
        <rFont val="Arial"/>
        <family val="2"/>
      </rPr>
      <t xml:space="preserve">
</t>
    </r>
    <r>
      <rPr>
        <sz val="10"/>
        <color theme="9" tint="-0.249977111117893"/>
        <rFont val="Arial"/>
        <family val="2"/>
      </rPr>
      <t>2. (Barefoot) Gweithgaredd didoli gwrthrychau
Mae dysgwyr yn didoli gwrthrychau yn ôl eu nodweddion ac yn datblygu eu gallu i adnabod nodweddion.</t>
    </r>
    <r>
      <rPr>
        <sz val="10"/>
        <rFont val="Arial"/>
        <family val="2"/>
      </rPr>
      <t xml:space="preserve">
3. Dod o hyd i'r holl geir coch/cŵn du mewn set tegan garej/fferm.
</t>
    </r>
  </si>
  <si>
    <t xml:space="preserve">1. Dysgwyr i fynd allan i gasglu gwahanol ddail i'w trefnu.
2. Trefnu cardiau lluniau o anifeiliaid neu anifeiliaid tegan. 
3. Sortio dillad ar gyfer yr haf/gaeaf.
</t>
  </si>
  <si>
    <r>
      <t xml:space="preserve">1. Didoli llysiau a ffrwythau i grwpiau gan roi rhesymau dros eu grwpiau.
2. Addysg awyr agored – mynd am dro a chasglu eitemau a dewis, </t>
    </r>
    <r>
      <rPr>
        <i/>
        <sz val="10"/>
        <rFont val="Arial"/>
        <family val="2"/>
      </rPr>
      <t>e.e. y planhigion i gyd.</t>
    </r>
    <r>
      <rPr>
        <sz val="10"/>
        <rFont val="Arial"/>
        <family val="2"/>
      </rPr>
      <t xml:space="preserve">
</t>
    </r>
    <r>
      <rPr>
        <sz val="10"/>
        <color theme="9" tint="-0.249977111117893"/>
        <rFont val="Arial"/>
        <family val="2"/>
      </rPr>
      <t>2. (Barefoot) Pattern unplugged activity; Elephants, Cats and Cars
Mae dysgwyr yn gweithio ar adnabod patrymau mewn setiau o luniau ac yn meddwl am datganiadau cyffredinol i ddisgrifio'r tebygrwydd neu'r gwahaniaethau.</t>
    </r>
    <r>
      <rPr>
        <sz val="10"/>
        <rFont val="Arial"/>
        <family val="2"/>
      </rPr>
      <t xml:space="preserve">
</t>
    </r>
  </si>
  <si>
    <t>1. Didoli lluniau a roddwyd (e.e. pryfed) a geiriau mewn i grwpiau gan ddefnyddio un maen prawf neu fwy, gan roi rhesymau dros eu grwpiau.</t>
  </si>
  <si>
    <r>
      <rPr>
        <sz val="10"/>
        <rFont val="Arial"/>
        <family val="2"/>
      </rPr>
      <t xml:space="preserve">1. &amp; 2. Ateb ymholiad syml: Pa anifail anwes sydd fwyaf/lleaif poblogaidd yn y dosbarth? Defnyddiwch y wybodaeth a gasglwyd mewn siart cyfrif i greu graff bloc.
3. Mewnbynnu data i becyn meddalwedd, megis </t>
    </r>
    <r>
      <rPr>
        <i/>
        <sz val="10"/>
        <rFont val="Arial"/>
        <family val="2"/>
      </rPr>
      <t>Jit.</t>
    </r>
  </si>
  <si>
    <r>
      <rPr>
        <b/>
        <sz val="10"/>
        <rFont val="Arial"/>
        <family val="2"/>
      </rPr>
      <t>1. Cronfa ddata</t>
    </r>
    <r>
      <rPr>
        <sz val="10"/>
        <rFont val="Arial"/>
        <family val="2"/>
      </rPr>
      <t xml:space="preserve">
Chwilio a sortio cronfa ddata ar-lein benodol gan wneud ymholiad syml, </t>
    </r>
    <r>
      <rPr>
        <i/>
        <sz val="10"/>
        <rFont val="Arial"/>
        <family val="2"/>
      </rPr>
      <t>e.e. penderfynu pa ddata y mae angen ei gasglu a rhoi rheswm am sortio.</t>
    </r>
    <r>
      <rPr>
        <sz val="10"/>
        <rFont val="Arial"/>
        <family val="2"/>
      </rPr>
      <t xml:space="preserve">
</t>
    </r>
    <r>
      <rPr>
        <b/>
        <sz val="10"/>
        <rFont val="Arial"/>
        <family val="2"/>
      </rPr>
      <t>Taenlen</t>
    </r>
    <r>
      <rPr>
        <sz val="10"/>
        <rFont val="Arial"/>
        <family val="2"/>
      </rPr>
      <t xml:space="preserve">
Defnyddio taenlen i storio a chwilio am wybodaeth, e.e. ychwanegu gwybodaeth i daenlen, trafod y wybodaeth a dechrau ateb cwestiynau penodol.
Creu graff gan ddefnyddio taenlen.
</t>
    </r>
  </si>
  <si>
    <r>
      <rPr>
        <b/>
        <sz val="10"/>
        <rFont val="Arial"/>
        <family val="2"/>
      </rPr>
      <t>1. Cronfa ddata</t>
    </r>
    <r>
      <rPr>
        <sz val="10"/>
        <rFont val="Arial"/>
        <family val="2"/>
      </rPr>
      <t xml:space="preserve">
Creu cronfa ddata syml gyda chymorth, </t>
    </r>
    <r>
      <rPr>
        <i/>
        <sz val="10"/>
        <rFont val="Arial"/>
        <family val="2"/>
      </rPr>
      <t>e.e. pennu cofnodion, meysydd, ac ati, defnyddio meddalwedd sydd wedi'i pharatoi.</t>
    </r>
    <r>
      <rPr>
        <sz val="10"/>
        <rFont val="Arial"/>
        <family val="2"/>
      </rPr>
      <t xml:space="preserve">
Ychwanegu a diwygio cofnodion mewn cronfeydd data, </t>
    </r>
    <r>
      <rPr>
        <i/>
        <sz val="10"/>
        <rFont val="Arial"/>
        <family val="2"/>
      </rPr>
      <t>e.e. meysydd.</t>
    </r>
    <r>
      <rPr>
        <sz val="10"/>
        <rFont val="Arial"/>
        <family val="2"/>
      </rPr>
      <t xml:space="preserve">
</t>
    </r>
    <r>
      <rPr>
        <b/>
        <sz val="10"/>
        <rFont val="Arial"/>
        <family val="2"/>
      </rPr>
      <t xml:space="preserve">Taenlen </t>
    </r>
    <r>
      <rPr>
        <sz val="10"/>
        <rFont val="Arial"/>
        <family val="2"/>
      </rPr>
      <t xml:space="preserve">
Tynnu gwybodaeth o daenlen i ateb cwestiynau penodol.
Ychwanegu gwybodaeth at daenlen benodol.</t>
    </r>
  </si>
  <si>
    <r>
      <rPr>
        <b/>
        <sz val="10"/>
        <rFont val="Arial"/>
        <family val="2"/>
      </rPr>
      <t>1. Cronfa ddata</t>
    </r>
    <r>
      <rPr>
        <sz val="10"/>
        <rFont val="Arial"/>
        <family val="2"/>
      </rPr>
      <t xml:space="preserve">
Chwilio drwy gronfa ddata gan ddefnyddio hidlwyr chwilio a sortio, </t>
    </r>
    <r>
      <rPr>
        <i/>
        <sz val="10"/>
        <rFont val="Arial"/>
        <family val="2"/>
      </rPr>
      <t>e.e. sortio ar faes neu gofnod penodol.</t>
    </r>
    <r>
      <rPr>
        <sz val="10"/>
        <rFont val="Arial"/>
        <family val="2"/>
      </rPr>
      <t xml:space="preserve">
Creu cronfa ddata, </t>
    </r>
    <r>
      <rPr>
        <i/>
        <sz val="10"/>
        <rFont val="Arial"/>
        <family val="2"/>
      </rPr>
      <t>e.e. casglu, paratoi a chreu cronfa ddata, gan sicrhau cofnodion cywir a golygu camgymeriadau.</t>
    </r>
    <r>
      <rPr>
        <sz val="10"/>
        <rFont val="Arial"/>
        <family val="2"/>
      </rPr>
      <t xml:space="preserve">
Cyflawni triniaethau syml mewn cronfeydd data, </t>
    </r>
    <r>
      <rPr>
        <i/>
        <sz val="10"/>
        <rFont val="Arial"/>
        <family val="2"/>
      </rPr>
      <t>e.e. ychwanegu maes.</t>
    </r>
    <r>
      <rPr>
        <sz val="10"/>
        <rFont val="Arial"/>
        <family val="2"/>
      </rPr>
      <t xml:space="preserve">
Cyflawni chwiliadau ar gronfeydd mwy o faint a chronfeydd ar-lein.
</t>
    </r>
    <r>
      <rPr>
        <b/>
        <sz val="10"/>
        <rFont val="Arial"/>
        <family val="2"/>
      </rPr>
      <t>Taenlenni</t>
    </r>
    <r>
      <rPr>
        <sz val="10"/>
        <rFont val="Arial"/>
        <family val="2"/>
      </rPr>
      <t xml:space="preserve">
Creu taenlen gydag amrywiaeth o ddata a defnyddio fformiwlâu syml, </t>
    </r>
    <r>
      <rPr>
        <i/>
        <sz val="10"/>
        <rFont val="Arial"/>
        <family val="2"/>
      </rPr>
      <t>e.e. sum, +, -, *,/.</t>
    </r>
    <r>
      <rPr>
        <sz val="10"/>
        <rFont val="Arial"/>
        <family val="2"/>
      </rPr>
      <t xml:space="preserve">
Archwilio patrymau a chydberthnasau a gwneud rhagfynegiadau syml am amrywiolion sy'n newid mewn data,</t>
    </r>
    <r>
      <rPr>
        <i/>
        <sz val="10"/>
        <rFont val="Arial"/>
        <family val="2"/>
      </rPr>
      <t xml:space="preserve"> e.e. gwerthu ddwywaith cymaint o afalau.
</t>
    </r>
  </si>
  <si>
    <r>
      <rPr>
        <b/>
        <sz val="10"/>
        <rFont val="Arial"/>
        <family val="2"/>
      </rPr>
      <t>1. Cronfa ddata</t>
    </r>
    <r>
      <rPr>
        <sz val="10"/>
        <rFont val="Arial"/>
        <family val="2"/>
      </rPr>
      <t xml:space="preserve">
Creu a threfnu cronfa ddata gydag amrywiaeth o feysydd i gofnodi canlyniadau.
Cyflawni chwiliadau gan ddefnyddio dau faen prawf neu fwy at ddiben penodol.
Ychwanegu/dileu meysydd data i wella'r ansawdd.
Defnyddio'r canlyniadau o chwiliadau a chyflwyno'r wybodaeth mewn modd priodol, </t>
    </r>
    <r>
      <rPr>
        <i/>
        <sz val="10"/>
        <rFont val="Arial"/>
        <family val="2"/>
      </rPr>
      <t>e.e. gwneud chwiliadau perthnasol gan ddefnyddio =, &gt;, &lt;, &gt;=, &lt;=, &lt;&gt; a chyflwyno'r wybodaeth mewn ffordd briodol i'r dasg.</t>
    </r>
    <r>
      <rPr>
        <sz val="10"/>
        <rFont val="Arial"/>
        <family val="2"/>
      </rPr>
      <t xml:space="preserve">
</t>
    </r>
    <r>
      <rPr>
        <b/>
        <sz val="10"/>
        <rFont val="Arial"/>
        <family val="2"/>
      </rPr>
      <t>Taenlenni</t>
    </r>
    <r>
      <rPr>
        <sz val="10"/>
        <rFont val="Arial"/>
        <family val="2"/>
      </rPr>
      <t xml:space="preserve">
Creu taenlenni cynyddol gymhleth a phrofi hypothesis, e.e. creu taenlenni syml gyda fformiwlâu syml (+ - * / , sum, max, min, average).
'Beth os?' – rhagweld canlyniad newid eitemau data sengl, gwneud y newid a chofnodi'r canlyniad gwirioneddol.
</t>
    </r>
  </si>
  <si>
    <r>
      <t xml:space="preserve">1. Creu ffurflen casglu data i gasglu data.
</t>
    </r>
    <r>
      <rPr>
        <b/>
        <sz val="10"/>
        <rFont val="Arial"/>
        <family val="2"/>
      </rPr>
      <t>1. Cronfa ddata</t>
    </r>
    <r>
      <rPr>
        <sz val="10"/>
        <rFont val="Arial"/>
        <family val="2"/>
      </rPr>
      <t xml:space="preserve">
Gwirio dilysrwydd data a nodwyd. 
Cynnal chwiliadau ar wahanol feysydd – A, NEU, DDIM.
</t>
    </r>
    <r>
      <rPr>
        <b/>
        <sz val="10"/>
        <rFont val="Arial"/>
        <family val="2"/>
      </rPr>
      <t>Taenlen</t>
    </r>
    <r>
      <rPr>
        <sz val="10"/>
        <rFont val="Arial"/>
        <family val="2"/>
      </rPr>
      <t xml:space="preserve">
Defnyddio fformiwlâu a fformatio cymhleth – </t>
    </r>
    <r>
      <rPr>
        <i/>
        <sz val="10"/>
        <rFont val="Arial"/>
        <family val="2"/>
      </rPr>
      <t>e.e. IF, a ‘conditional formatting’.</t>
    </r>
    <r>
      <rPr>
        <sz val="10"/>
        <rFont val="Arial"/>
        <family val="2"/>
      </rPr>
      <t xml:space="preserve">
Cyflwyno canlyniadau allbwn ar sawl ffurf (sgrîn a phapur). </t>
    </r>
  </si>
  <si>
    <r>
      <rPr>
        <b/>
        <sz val="10"/>
        <rFont val="Arial"/>
        <family val="2"/>
      </rPr>
      <t>1. Cronfa ddata</t>
    </r>
    <r>
      <rPr>
        <sz val="10"/>
        <rFont val="Arial"/>
        <family val="2"/>
      </rPr>
      <t xml:space="preserve">
Creu tablau amledd ar gyfer setiau data penodol, wedi’u grwpio lle bo hynny’n briodol.
Perfformio nod-chwiliad  - ?, *.
Perfformio chwiliadau cymhleth mewn perthynas ag ymholiadau iaith naturiol a ddylunnir gan y dysgwyr.
</t>
    </r>
    <r>
      <rPr>
        <b/>
        <sz val="10"/>
        <rFont val="Arial"/>
        <family val="2"/>
      </rPr>
      <t>Taenlen</t>
    </r>
    <r>
      <rPr>
        <sz val="10"/>
        <rFont val="Arial"/>
        <family val="2"/>
      </rPr>
      <t xml:space="preserve">
Creu tablau amledd</t>
    </r>
    <r>
      <rPr>
        <sz val="10"/>
        <color rgb="FFFF0000"/>
        <rFont val="Arial"/>
        <family val="2"/>
      </rPr>
      <t>.</t>
    </r>
    <r>
      <rPr>
        <sz val="10"/>
        <rFont val="Arial"/>
        <family val="2"/>
      </rPr>
      <t xml:space="preserve">
Defnyddio ffwythiannau penderfynu, e.e.</t>
    </r>
    <r>
      <rPr>
        <i/>
        <sz val="10"/>
        <rFont val="Arial"/>
        <family val="2"/>
      </rPr>
      <t xml:space="preserve"> If, Vlookup, COUNTIF </t>
    </r>
    <r>
      <rPr>
        <sz val="10"/>
        <rFont val="Arial"/>
        <family val="2"/>
      </rPr>
      <t>a</t>
    </r>
    <r>
      <rPr>
        <i/>
        <sz val="10"/>
        <rFont val="Arial"/>
        <family val="2"/>
      </rPr>
      <t xml:space="preserve"> multiple IF.</t>
    </r>
    <r>
      <rPr>
        <sz val="10"/>
        <rFont val="Arial"/>
        <family val="2"/>
      </rPr>
      <t xml:space="preserve">
Cyflwyno data yn weledol o ffynhonnell eilaidd a/neu arbrawf.</t>
    </r>
  </si>
  <si>
    <r>
      <rPr>
        <b/>
        <sz val="10"/>
        <rFont val="Arial"/>
        <family val="2"/>
      </rPr>
      <t xml:space="preserve">1. Cronfa ddata
</t>
    </r>
    <r>
      <rPr>
        <sz val="10"/>
        <rFont val="Arial"/>
        <family val="2"/>
      </rPr>
      <t xml:space="preserve">
Dylunio a defnyddio cyfarpar priodol i gasglu setiau data mawr megis cyfarpar gwyddonol a logwyr data.
</t>
    </r>
    <r>
      <rPr>
        <b/>
        <sz val="10"/>
        <rFont val="Arial"/>
        <family val="2"/>
      </rPr>
      <t>Taenlen</t>
    </r>
    <r>
      <rPr>
        <sz val="10"/>
        <rFont val="Arial"/>
        <family val="2"/>
      </rPr>
      <t xml:space="preserve">
Cynhyrchu fformiwlâu cymhleth i alluogi trin a chyfrifo data ar gyfer tasgau penodol.</t>
    </r>
  </si>
  <si>
    <r>
      <rPr>
        <b/>
        <sz val="10"/>
        <rFont val="Arial"/>
        <family val="2"/>
      </rPr>
      <t>1. Cronfa ddata</t>
    </r>
    <r>
      <rPr>
        <sz val="10"/>
        <rFont val="Arial"/>
        <family val="2"/>
      </rPr>
      <t xml:space="preserve">
Cynhyrchu adroddiadau, lluniau, sain i gyflwyno data sy'n addas ar gyfer y dasg a'r gynulleidfa.
Creu rheolau i gyflawni tasg.
</t>
    </r>
    <r>
      <rPr>
        <b/>
        <sz val="10"/>
        <rFont val="Arial"/>
        <family val="2"/>
      </rPr>
      <t>Taenlen</t>
    </r>
    <r>
      <rPr>
        <sz val="10"/>
        <rFont val="Arial"/>
        <family val="2"/>
      </rPr>
      <t xml:space="preserve">
Defnyddio mwy nag un ffwythiant mewn taenlen.</t>
    </r>
  </si>
  <si>
    <r>
      <rPr>
        <b/>
        <sz val="10"/>
        <rFont val="Arial"/>
        <family val="2"/>
      </rPr>
      <t>1. Cronfa ddata</t>
    </r>
    <r>
      <rPr>
        <sz val="10"/>
        <rFont val="Arial"/>
        <family val="2"/>
      </rPr>
      <t xml:space="preserve">
Creu cronfa ddata berthynol gyda gwybodaeth berthnasol a datblygu ffurflenni mewnbynnu.
Creu adroddiadau/ffurflenni briodol i arddangos gwybodaeth berthnasol.
Cynhyrchu ymholiadau’n seiliedig ar sawl maen prawf chwilio. 
Gwybod manteision a chyfyngiadau storio gwybodaeth mewn strwythur ffeil fflat. 
</t>
    </r>
    <r>
      <rPr>
        <b/>
        <sz val="10"/>
        <rFont val="Arial"/>
        <family val="2"/>
      </rPr>
      <t>Taenlen</t>
    </r>
    <r>
      <rPr>
        <sz val="10"/>
        <rFont val="Arial"/>
        <family val="2"/>
      </rPr>
      <t xml:space="preserve"> 
Creu rheolau neu facros pwrpasol i ddilysu a neu wirio data.</t>
    </r>
  </si>
  <si>
    <t>Trosolwg</t>
  </si>
  <si>
    <t>Mae'r daenlen hon yn dangos nifer o weithiau cafodd pob elfen eu trin yn ystod blwyddyn ar gyfer pob blwyddyn dysgu. Bydd yn newid lliw wrth ychwanegu mwy o ddata a bydd yn uwcholeuo'r ardaloedd gydag ychydig neu fwy o'r ddarpariaeth er mwyn  i uwch arweinwyr a'r rheini sydd â chyfrifoldeb dros y FfCD weithio gyda staff er mwyn sichau darpariaeth teg ar draws yr ysgol. Argymhellir bod y daenlen hon wedi'i gloi rhag ei olygu.</t>
  </si>
  <si>
    <t>Taenlenni Grwpiau Blwyddyn</t>
  </si>
  <si>
    <t>Defnyddir y taenlenni hyn gydag athrawon dosbarth/timau grwp blwyddyn er mwyn cofnodi pryd caiff pob llinyn ei ddarparu ar draws y flwyddyn ac ym mha bwnc sylfaen. Cyfrifoldeb athrawon yw sicrhau bod y tasgau a chynlluniwyd yn cwmpasu'r holl ystod sgiliau o fewn pob elfen ar draws y flwyddyn. Mae yna le i gofnodi nodyn byr er mwyn amlinellu math y dasg a wneir er mwyn galluogi arweinwyr pynciau i ddefnyddio'r ddogfen hon er mwyn adolygu'r ddarpariaeth. Mae yna le hefyd i osod uwchgysylltiadau er mwyn enghreifftio gwaith disgyblion. Nid yw rhain yn cyfeirio at y pynciau a nodwyd, yn hytrach maent yn enghreifftio'r sgiliau/cymwyseddau o fewn unrhyw elfen benodol. Caiff cod QR ei greu fel bod modd argraffu'r ffynonellau tystiolaeth a'u cyrchu ar ddyfais wahanol.</t>
  </si>
  <si>
    <t>DIGITAL COMPETENCE FRAMEWORK</t>
  </si>
  <si>
    <t xml:space="preserve">Strand
</t>
  </si>
  <si>
    <t xml:space="preserve">Element
</t>
  </si>
  <si>
    <t xml:space="preserve">RfL routemap
</t>
  </si>
  <si>
    <t xml:space="preserve">A steps
</t>
  </si>
  <si>
    <t xml:space="preserve">B steps
</t>
  </si>
  <si>
    <t xml:space="preserve">C steps
</t>
  </si>
  <si>
    <t xml:space="preserve">Nursery
</t>
  </si>
  <si>
    <t xml:space="preserve">Reception
</t>
  </si>
  <si>
    <t xml:space="preserve">Year 1
</t>
  </si>
  <si>
    <t xml:space="preserve">Year 2
</t>
  </si>
  <si>
    <t xml:space="preserve">Year 3
</t>
  </si>
  <si>
    <t xml:space="preserve">Year 4
</t>
  </si>
  <si>
    <t xml:space="preserve">Year 5
</t>
  </si>
  <si>
    <t xml:space="preserve">Year 6
</t>
  </si>
  <si>
    <t xml:space="preserve">Year 7
</t>
  </si>
  <si>
    <t xml:space="preserve">Year 8
</t>
  </si>
  <si>
    <t xml:space="preserve">Year 9
</t>
  </si>
  <si>
    <t xml:space="preserve">Year 10
</t>
  </si>
  <si>
    <t xml:space="preserve">Year 11
</t>
  </si>
  <si>
    <t xml:space="preserve">Learners have achieved the following.
</t>
  </si>
  <si>
    <t xml:space="preserve">With increasing independence learners are able to:
</t>
  </si>
  <si>
    <t xml:space="preserve">Learners are able to:
</t>
  </si>
  <si>
    <t>1. Citizenship</t>
  </si>
  <si>
    <t>Citizenship – Through these elements learners will engage with what it means to be a conscientious digital citizen who contributes positively to the digital world around them and who critically evaluates their place within this digital world. They will be prepared for and ready to encounter the positive and negative aspects of being a digital citizen and will develop strategies and tools to aid them as they become independent consumers and producers.</t>
  </si>
  <si>
    <r>
      <t xml:space="preserve">identify images of familiar people, </t>
    </r>
    <r>
      <rPr>
        <i/>
        <sz val="10"/>
        <rFont val="Arial"/>
        <family val="2"/>
      </rPr>
      <t>e.g. look at photos of their class group.</t>
    </r>
  </si>
  <si>
    <r>
      <t>distinguish between someone they know and someone they have never met,</t>
    </r>
    <r>
      <rPr>
        <i/>
        <sz val="10"/>
        <rFont val="Arial"/>
        <family val="2"/>
      </rPr>
      <t xml:space="preserve"> e.g. this links to personal and social education (PSE)/well-being and would form part of 'Stranger Danger' education.</t>
    </r>
  </si>
  <si>
    <r>
      <t xml:space="preserve">understand that some websites ask for information that is private and personal, </t>
    </r>
    <r>
      <rPr>
        <i/>
        <sz val="10"/>
        <rFont val="Arial"/>
        <family val="2"/>
      </rPr>
      <t>e.g. identify private and personal information and discuss how to handle requests for private information – not disclosing full name, address, date of birth, school.</t>
    </r>
  </si>
  <si>
    <r>
      <t xml:space="preserve">understand that information put online leaves a digital footprint or trail, </t>
    </r>
    <r>
      <rPr>
        <i/>
        <sz val="10"/>
        <rFont val="Arial"/>
        <family val="2"/>
      </rPr>
      <t>e.g. explain the meaning of digital footprint and encourage them to think critically about the information they leave online</t>
    </r>
    <r>
      <rPr>
        <sz val="10"/>
        <rFont val="Arial"/>
        <family val="2"/>
      </rPr>
      <t xml:space="preserve">
</t>
    </r>
    <r>
      <rPr>
        <sz val="10"/>
        <rFont val="Arial"/>
        <family val="2"/>
      </rPr>
      <t xml:space="preserve">
identify the steps that can be taken to keep personal data and hardware secure, </t>
    </r>
    <r>
      <rPr>
        <i/>
        <sz val="10"/>
        <rFont val="Arial"/>
        <family val="2"/>
      </rPr>
      <t>e.g. understand usernames and passwords, why we have them and how they are kept safe.</t>
    </r>
  </si>
  <si>
    <r>
      <t xml:space="preserve">explain how their digital usage is tracked, </t>
    </r>
    <r>
      <rPr>
        <i/>
        <sz val="10"/>
        <rFont val="Arial"/>
        <family val="2"/>
      </rPr>
      <t xml:space="preserve">e.g. know basic data protection laws and how organisations are responsible for the security of collected data
</t>
    </r>
    <r>
      <rPr>
        <sz val="10"/>
        <rFont val="Arial"/>
        <family val="2"/>
      </rPr>
      <t>use strategies for guarding against identity theft and scams that try to access their private information online,</t>
    </r>
    <r>
      <rPr>
        <i/>
        <sz val="10"/>
        <rFont val="Arial"/>
        <family val="2"/>
      </rPr>
      <t xml:space="preserve"> e.g. safely manage browser history and cookies.</t>
    </r>
  </si>
  <si>
    <r>
      <t>discuss the benefits and risks of presenting themselves in different ways online,</t>
    </r>
    <r>
      <rPr>
        <i/>
        <sz val="10"/>
        <rFont val="Arial"/>
        <family val="2"/>
      </rPr>
      <t xml:space="preserve"> e.g. professionally and personally. 
</t>
    </r>
    <r>
      <rPr>
        <sz val="10"/>
        <rFont val="Arial"/>
        <family val="2"/>
      </rPr>
      <t xml:space="preserve">
</t>
    </r>
  </si>
  <si>
    <r>
      <t xml:space="preserve">understand that they have a digital footprint and that this information can be searched, copied and passed on, </t>
    </r>
    <r>
      <rPr>
        <i/>
        <sz val="10"/>
        <rFont val="Arial"/>
        <family val="2"/>
      </rPr>
      <t xml:space="preserve">e.g. know how to check the security configurations of their devices and/or the software they use. </t>
    </r>
    <r>
      <rPr>
        <sz val="10"/>
        <rFont val="Arial"/>
        <family val="2"/>
      </rPr>
      <t xml:space="preserve">
</t>
    </r>
  </si>
  <si>
    <t>Identity, image and reputation – classroom task ideas</t>
  </si>
  <si>
    <t>1. Use slideshow with pictures or photographs on a tablet/device.</t>
  </si>
  <si>
    <t>1. Recognise class members in a video of a sports day/Christmas show.</t>
  </si>
  <si>
    <t>Classroom task ideas for this statement will be available soon.</t>
  </si>
  <si>
    <t xml:space="preserve">1. (Common Sense Media) Going places safely - Lesson 1 
</t>
  </si>
  <si>
    <t xml:space="preserve">1. (Common Sense Media) Keep it private - Lesson 3 
</t>
  </si>
  <si>
    <t xml:space="preserve">1. (Common Sense Media) Following the digital trail - Lesson 2 
</t>
  </si>
  <si>
    <t xml:space="preserve">2. (Common Sense Media) Powerful passwords - Lesson 1 
</t>
  </si>
  <si>
    <t xml:space="preserve">2. (Common Sense Media) Private and personal information - Lesson 2 
</t>
  </si>
  <si>
    <t xml:space="preserve">3. (Common Sense Media) Strong passwords - Lesson 1 
</t>
  </si>
  <si>
    <t xml:space="preserve">3. (Common Sense Media) Privacy rules - Lesson 3 
</t>
  </si>
  <si>
    <t xml:space="preserve">2. (Common Sense Media) Scams and schemes - Lesson 3 
</t>
  </si>
  <si>
    <t xml:space="preserve">1. (Common Sense Media) Which me should I be? - Lesson 4 
</t>
  </si>
  <si>
    <t xml:space="preserve">1. (Common Sense Media) Trillion dollar footprint - Lesson 1 
</t>
  </si>
  <si>
    <t xml:space="preserve">1. (Common Sense Media) College bound - Lesson 5                           
1. Create CVs and use recruitment tools.
2. (Common Sense Media) What's the big deal about internet privacy? - Lesson 3  
</t>
  </si>
  <si>
    <t>Link to be made live later in the Autumn term.</t>
  </si>
  <si>
    <r>
      <t xml:space="preserve">indicate to show they want to use digital media, </t>
    </r>
    <r>
      <rPr>
        <i/>
        <sz val="10"/>
        <rFont val="Arial"/>
        <family val="2"/>
      </rPr>
      <t>e.g. use a picture or symbol to request a specific digital device or media. </t>
    </r>
  </si>
  <si>
    <r>
      <t xml:space="preserve">use a variety of digital media, including applications to create, </t>
    </r>
    <r>
      <rPr>
        <i/>
        <sz val="10"/>
        <rFont val="Arial"/>
        <family val="2"/>
      </rPr>
      <t>e.g. use a camera to take a photograph.</t>
    </r>
  </si>
  <si>
    <r>
      <t>use digital devices and media with care,</t>
    </r>
    <r>
      <rPr>
        <i/>
        <sz val="10"/>
        <rFont val="Arial"/>
        <family val="2"/>
      </rPr>
      <t xml:space="preserve"> e.g. name a variety of digital devices and handle appropriately.
</t>
    </r>
    <r>
      <rPr>
        <sz val="10"/>
        <rFont val="Arial"/>
        <family val="2"/>
      </rPr>
      <t xml:space="preserve">
</t>
    </r>
  </si>
  <si>
    <r>
      <t>use digital devices within a controlled environment, time and context,</t>
    </r>
    <r>
      <rPr>
        <i/>
        <sz val="10"/>
        <rFont val="Arial"/>
        <family val="2"/>
      </rPr>
      <t xml:space="preserve"> e.g use for a given time limit and specified outcome.</t>
    </r>
  </si>
  <si>
    <r>
      <t>understand the importance of balancing game and screen time with other parts of their lives,</t>
    </r>
    <r>
      <rPr>
        <i/>
        <sz val="10"/>
        <rFont val="Arial"/>
        <family val="2"/>
      </rPr>
      <t xml:space="preserve"> e.g. explore the reasons why they may be tempted to spend more time playing games or find it difficult to stop playing and the effect this has on their health.</t>
    </r>
  </si>
  <si>
    <r>
      <t>reflect on the role of digital media in their lives and their media habits,</t>
    </r>
    <r>
      <rPr>
        <i/>
        <sz val="10"/>
        <rFont val="Arial"/>
        <family val="2"/>
      </rPr>
      <t xml:space="preserve"> e.g. explore how the media can play a powerful role in shaping our ideas about stereotypes.</t>
    </r>
  </si>
  <si>
    <r>
      <t>demonstrate healthy online behaviours (physical and psychological) and identify unacceptable behaviour,</t>
    </r>
    <r>
      <rPr>
        <i/>
        <sz val="10"/>
        <rFont val="Arial"/>
        <family val="2"/>
      </rPr>
      <t xml:space="preserve"> e.g. in relation to cyberstalking, harassment, abuse of trust and radicalisation.</t>
    </r>
  </si>
  <si>
    <r>
      <t xml:space="preserve">identify stereotypes and their impact in a range of media forms, </t>
    </r>
    <r>
      <rPr>
        <i/>
        <sz val="10"/>
        <rFont val="Arial"/>
        <family val="2"/>
      </rPr>
      <t>e.g. critically reflect upon stereotypes in mass media, social media and gaming.</t>
    </r>
  </si>
  <si>
    <t>Health and well-being – classroom task ideas</t>
  </si>
  <si>
    <t>1. Give a picture or symbol to choose preferred DVD or video clip.</t>
  </si>
  <si>
    <r>
      <t xml:space="preserve">1. On </t>
    </r>
    <r>
      <rPr>
        <i/>
        <sz val="10"/>
        <rFont val="Arial"/>
        <family val="2"/>
      </rPr>
      <t>Jit</t>
    </r>
    <r>
      <rPr>
        <sz val="10"/>
        <rFont val="Arial"/>
        <family val="2"/>
      </rPr>
      <t xml:space="preserve"> select background for painting a picture or mark making.
2. Choose a friend's preferred song on a CD.
</t>
    </r>
  </si>
  <si>
    <r>
      <t xml:space="preserve">1. (Cybersmart) Managing screen time
</t>
    </r>
    <r>
      <rPr>
        <i/>
        <sz val="10"/>
        <rFont val="Arial"/>
        <family val="2"/>
      </rPr>
      <t>Activities that raise awarenes of balancing screen time with other parts of their lives.</t>
    </r>
    <r>
      <rPr>
        <sz val="10"/>
        <rFont val="Arial"/>
        <family val="2"/>
      </rPr>
      <t xml:space="preserve"> </t>
    </r>
  </si>
  <si>
    <t xml:space="preserve">1. (Common Sense Media) Digital life - Lesson 1 
</t>
  </si>
  <si>
    <t xml:space="preserve">1. (Common Sense Media) Reality of digital drama - Lesson 3 
</t>
  </si>
  <si>
    <t xml:space="preserve">1. (Common Sense Media) Retouching reality - Lesson 4  
</t>
  </si>
  <si>
    <r>
      <t xml:space="preserve">identify their name on their own work and that of others, </t>
    </r>
    <r>
      <rPr>
        <i/>
        <sz val="10"/>
        <rFont val="Arial"/>
        <family val="2"/>
      </rPr>
      <t>e.g. recognise their name on work around the classroom.</t>
    </r>
  </si>
  <si>
    <r>
      <t xml:space="preserve">add their name and the date to work they have created, </t>
    </r>
    <r>
      <rPr>
        <i/>
        <sz val="10"/>
        <rFont val="Arial"/>
        <family val="2"/>
      </rPr>
      <t>e.g. type their first name and surname and add a date to pieces of work.</t>
    </r>
  </si>
  <si>
    <r>
      <t>add their name and the date to work they have created and give reasons why this is important,</t>
    </r>
    <r>
      <rPr>
        <i/>
        <sz val="10"/>
        <rFont val="Arial"/>
        <family val="2"/>
      </rPr>
      <t xml:space="preserve"> e.g. type their first name and surname, add a date to pieces of work and orally provide reasons for doing so.</t>
    </r>
  </si>
  <si>
    <r>
      <t xml:space="preserve">explain the legal and ethical dimensions of respecting creative work, </t>
    </r>
    <r>
      <rPr>
        <i/>
        <sz val="10"/>
        <rFont val="Arial"/>
        <family val="2"/>
      </rPr>
      <t xml:space="preserve">e.g. explore the ethical and legal ramifications of piracy and plagiarism and know that they are irresponsible and disrespectful; apply understanding of the rules to different scenarios.
</t>
    </r>
  </si>
  <si>
    <r>
      <t xml:space="preserve">identify the key points required for creative work to be considered fair use and comply with data protection laws, </t>
    </r>
    <r>
      <rPr>
        <i/>
        <sz val="10"/>
        <rFont val="Arial"/>
        <family val="2"/>
      </rPr>
      <t>e.g. explore the legal and ethical considerations involved in using the creative work of others; understand individuals' rights and responsibilities as creators and consumers of content; think critically and make ethical decisions about the use of creative works in relation to fair use; reference using formal citation conventions, such as Harvard and Oxford.</t>
    </r>
  </si>
  <si>
    <r>
      <t>understand and reflect on the differences between taking inspiration from the creative work of others and appropriating that work without permission,</t>
    </r>
    <r>
      <rPr>
        <i/>
        <sz val="10"/>
        <rFont val="Arial"/>
        <family val="2"/>
      </rPr>
      <t xml:space="preserve"> e.g. appreciate the key concepts of inspiration, appropriation, copyright, and fair use and examine how they apply to creative work; understand the legal and ethical debates that surround using other people’s creative work; consider the points of view of the original creator, potential audiences, and the broader community when using materials belonging to others.</t>
    </r>
  </si>
  <si>
    <t>Digital rights, licensing and ownership – classroom task ideas</t>
  </si>
  <si>
    <t>1. Use a prebuilt interactive presentation for learners to select name/photograph to activate a reward.</t>
  </si>
  <si>
    <t xml:space="preserve">1. (Common Sense Media) My creative work - Lesson 4 
</t>
  </si>
  <si>
    <t xml:space="preserve">1. and 2. (Common Sense Media) Whose is it anyway? - Lesson 5 
</t>
  </si>
  <si>
    <t xml:space="preserve">1. (Common Sense Media) How to cite a site - Lesson 4 
</t>
  </si>
  <si>
    <t xml:space="preserve">1. and 2. (Common Sense Media) A creator's right - Lesson 5 
</t>
  </si>
  <si>
    <t xml:space="preserve">1. (Common Sense Media) Rework, reuse, remix -Lesson 5 
1. (Common Sense Media) Copyrights and wrongs - Lesson 3  
</t>
  </si>
  <si>
    <t xml:space="preserve">1. (Common Sense Media) Copyrights and wrongs - Lesson 3 
</t>
  </si>
  <si>
    <t xml:space="preserve">1. (Common Sense Media) Rights, remixes and respect - Lesson 1 
</t>
  </si>
  <si>
    <t xml:space="preserve">give attention to moving/animated items online. 
</t>
  </si>
  <si>
    <r>
      <t xml:space="preserve">identify actions to report and prevent cyberbullying, </t>
    </r>
    <r>
      <rPr>
        <i/>
        <sz val="10"/>
        <rFont val="Arial"/>
        <family val="2"/>
      </rPr>
      <t xml:space="preserve">e.g. use strategies such as not replying, reporting and saving evidence
</t>
    </r>
    <r>
      <rPr>
        <sz val="10"/>
        <rFont val="Arial"/>
        <family val="2"/>
      </rPr>
      <t>identify appropriate behaviour when participating or contributing to collaborative online projects for learning,</t>
    </r>
    <r>
      <rPr>
        <i/>
        <sz val="10"/>
        <rFont val="Arial"/>
        <family val="2"/>
      </rPr>
      <t xml:space="preserve"> e.g. devise a set of rules.</t>
    </r>
  </si>
  <si>
    <r>
      <t xml:space="preserve">adapt online behaviour and interactions for different audiences, considering global cultural values, </t>
    </r>
    <r>
      <rPr>
        <i/>
        <sz val="10"/>
        <rFont val="Arial"/>
        <family val="2"/>
      </rPr>
      <t xml:space="preserve">e.g. critically evaluate behaviour and interactions taking into account global cultural values; consider how behaviour is perceived by others. </t>
    </r>
  </si>
  <si>
    <r>
      <t xml:space="preserve">apply appropriate strategies to protect rights, identity, privacy and emotional safety of themselves and others in online communities, </t>
    </r>
    <r>
      <rPr>
        <i/>
        <sz val="10"/>
        <rFont val="Arial"/>
        <family val="2"/>
      </rPr>
      <t>e.g. continuously evaluate online behaviour, taking into consideration the consequences of actions; take action to minimise risk to safety and security; consider global and cultural perspectives and adapt behaviour accordingly.</t>
    </r>
    <r>
      <rPr>
        <sz val="10"/>
        <rFont val="Arial"/>
        <family val="2"/>
      </rPr>
      <t xml:space="preserve"> 
</t>
    </r>
  </si>
  <si>
    <r>
      <t xml:space="preserve">apply appropriate strategies to protect rights, identity, privacy and emotional safety of themselves and others in online communities, </t>
    </r>
    <r>
      <rPr>
        <i/>
        <sz val="10"/>
        <rFont val="Arial"/>
        <family val="2"/>
      </rPr>
      <t xml:space="preserve">e.g. continuously evaluate online behaviour, taking into consideration the consequences of actions; take action to minimise risk to safety and security; consider global and cultural perspectives and adapt behaviour accordingly. 
</t>
    </r>
  </si>
  <si>
    <t>2. Interacting and collaborating</t>
  </si>
  <si>
    <t xml:space="preserve">Online behaviour and cyberbullying – classroom task ideas
</t>
  </si>
  <si>
    <t>1. Request more by selecting an item. This may include pressing a switch or touching a screen to activate toy/music/video.</t>
  </si>
  <si>
    <t>1. Use video chat to see other learners/classes in the school.
2. Use a digital camera to capture different emotions of learners and use symbols/words to identify them correctly.</t>
  </si>
  <si>
    <t xml:space="preserve">2. (Common Sense Media) Screen out the mean - Lesson 3 
</t>
  </si>
  <si>
    <t xml:space="preserve">1. (Common Sense Media) Show respect online - Lesson 4 
</t>
  </si>
  <si>
    <t xml:space="preserve">2. (Common Sense Media) Rings of responsibility - Lesson 1 
</t>
  </si>
  <si>
    <t xml:space="preserve">1. (Common Sense Media) Super digital citizen and What's cyberbullying? - Lessons 2 and 4  
</t>
  </si>
  <si>
    <t xml:space="preserve">1. (Common Sense Media) Crossing the line - Lesson 4  
2. (Common Sense Media) Stand up to cyberbullying - Lesson 4 
   </t>
  </si>
  <si>
    <t xml:space="preserve">3. (Common Sense Media) Which me should I be? - Lesson 4 
</t>
  </si>
  <si>
    <t xml:space="preserve">1. (Common Sense Media) Private today, public tomorrow - Lesson 1 
1. (Common Sense Media) What's the big deal about internet privacy? - Lesson 3   
</t>
  </si>
  <si>
    <t xml:space="preserve">1. (Common Sense Media) Private today, public tomorrow - Lesson 1 
1. (Common Sense Media) College bound - Lesson 3   
</t>
  </si>
  <si>
    <t xml:space="preserve">Interacting and collaborating – Through these elements learners will look at methods of electronic communication and know which are the most effective. Learners will also store data and use collaboration techniques successfully. </t>
  </si>
  <si>
    <r>
      <t xml:space="preserve">talk about different forms of online communication, </t>
    </r>
    <r>
      <rPr>
        <i/>
        <sz val="10"/>
        <rFont val="Arial"/>
        <family val="2"/>
      </rPr>
      <t>e.g. e-mail, messaging, video call and their uses.</t>
    </r>
  </si>
  <si>
    <r>
      <t>select and use different online communication tools for specific purposes with higher levels of competence,</t>
    </r>
    <r>
      <rPr>
        <i/>
        <sz val="10"/>
        <rFont val="Arial"/>
        <family val="2"/>
      </rPr>
      <t xml:space="preserve"> e.g. set up and manage an address book and organise contacts on appropriate mailing lists; independently carry out a video call for a specific purpose including screen sharing where appropriate.</t>
    </r>
  </si>
  <si>
    <r>
      <t xml:space="preserve">select and use different online communication tools for specific purposes with higher levels of competence, </t>
    </r>
    <r>
      <rPr>
        <i/>
        <sz val="10"/>
        <rFont val="Arial"/>
        <family val="2"/>
      </rPr>
      <t>e.g. set up relevant mail merge using word processing and spreadsheet software; use advanced features of e-mail provider (signature, auto-reply, read receipt, widgets).</t>
    </r>
  </si>
  <si>
    <t>make use of available online communication services for specific purposes, justifying selections made based on their appropriateness for delivery of information.</t>
  </si>
  <si>
    <t>reflect on choices of online communication solution and comment on how this could be improved to meet aims of tasks.</t>
  </si>
  <si>
    <t>Communication – classroom task ideas</t>
  </si>
  <si>
    <t>1. Press icon symbol or switch to make a choice.</t>
  </si>
  <si>
    <t>1. Create a simple picture which they share digitally with another person or location [supported] by an adult.
1. Learner observes this process, views the picture in the new location and recognises it is the picture they created.</t>
  </si>
  <si>
    <r>
      <t xml:space="preserve">engage in the same digital activity in parallel with a peer, </t>
    </r>
    <r>
      <rPr>
        <i/>
        <sz val="10"/>
        <rFont val="Arial"/>
        <family val="2"/>
      </rPr>
      <t xml:space="preserve">e.g. play a game with remote controlled cars demonstrating awareness of the results of the other person's input. </t>
    </r>
  </si>
  <si>
    <t>collaborate with a partner on a piece of digital work.</t>
  </si>
  <si>
    <t>take account of chronological changes made to a file and choose appropriate restore points if needed.</t>
  </si>
  <si>
    <t>reflect on choices of collaboration solutions and comment on how this could be improved to meet aims of tasks.</t>
  </si>
  <si>
    <t xml:space="preserve">reflect on choices of collaboration solutions and comment on how this could be improved to meet aims of tasks.
</t>
  </si>
  <si>
    <t>Collaboration – classroom task ideas</t>
  </si>
  <si>
    <t>recognise digital work from a previous session.</t>
  </si>
  <si>
    <t xml:space="preserve">save work by clicking an icon.
</t>
  </si>
  <si>
    <t>save work by clicking an icon and understand that the work can be retrieved.</t>
  </si>
  <si>
    <r>
      <t>save work using an appropriate file name,</t>
    </r>
    <r>
      <rPr>
        <i/>
        <sz val="10"/>
        <rFont val="Arial"/>
        <family val="2"/>
      </rPr>
      <t xml:space="preserve"> e.g. child's name and simple title</t>
    </r>
    <r>
      <rPr>
        <sz val="10"/>
        <rFont val="Arial"/>
        <family val="2"/>
      </rPr>
      <t xml:space="preserve">
</t>
    </r>
    <r>
      <rPr>
        <sz val="10"/>
        <rFont val="Arial"/>
        <family val="2"/>
      </rPr>
      <t xml:space="preserve">use an icon to open a saved file.
</t>
    </r>
  </si>
  <si>
    <r>
      <t xml:space="preserve">use appropriate advanced file-management techniques, </t>
    </r>
    <r>
      <rPr>
        <i/>
        <sz val="10"/>
        <rFont val="Arial"/>
        <family val="2"/>
      </rPr>
      <t>e.g. tagging, compression.</t>
    </r>
  </si>
  <si>
    <r>
      <t xml:space="preserve">use online services to share appropriate content with a global audience, </t>
    </r>
    <r>
      <rPr>
        <i/>
        <sz val="10"/>
        <rFont val="Arial"/>
        <family val="2"/>
      </rPr>
      <t>e.g. uploading content to public websites to share with specific audiences.</t>
    </r>
  </si>
  <si>
    <t>3. Producing</t>
  </si>
  <si>
    <t>Storing and sharing – classroom task ideas</t>
  </si>
  <si>
    <t xml:space="preserve">Producing – These elements cover the cyclical process of planning (including searching for and sourcing information), creating, evaluating and refining digital content. Although this process may apply to other areas of the framework, it is of particular importance when creating and producing digital content. It is also essential to recognise however that producing digital content can be a very creative process and this creativity is not intended to be inhibited.
Digital content includes the production of text, graphics, audio, video and any combination of these for a variety of purposes. As such, this will cover multiple activities across a range of different contexts.
</t>
  </si>
  <si>
    <r>
      <t xml:space="preserve">identify some success criteria in response to questions, </t>
    </r>
    <r>
      <rPr>
        <i/>
        <sz val="10"/>
        <rFont val="Arial"/>
        <family val="2"/>
      </rPr>
      <t xml:space="preserve">e.g. choose appropriate colour and add title to video
</t>
    </r>
    <r>
      <rPr>
        <sz val="10"/>
        <rFont val="Arial"/>
        <family val="2"/>
      </rPr>
      <t xml:space="preserve">
use text when searching for information/media (image, video, sound) and use an internet browser independently,</t>
    </r>
    <r>
      <rPr>
        <i/>
        <sz val="10"/>
        <rFont val="Arial"/>
        <family val="2"/>
      </rPr>
      <t xml:space="preserve"> e.g. open web browser and type in one keyword for a search.</t>
    </r>
  </si>
  <si>
    <r>
      <t xml:space="preserve">create a written plan using a template provided
</t>
    </r>
    <r>
      <rPr>
        <sz val="10"/>
        <rFont val="Arial"/>
        <family val="2"/>
      </rPr>
      <t xml:space="preserve">adjust keywords and search techniques to find relevant information; begin to reference sources used in their work; consider if the content is reliable, </t>
    </r>
    <r>
      <rPr>
        <i/>
        <sz val="10"/>
        <rFont val="Arial"/>
        <family val="2"/>
      </rPr>
      <t>e.g. find information using accurate terms, use a range of sources to check validity and understand the impact of incorrect information.</t>
    </r>
  </si>
  <si>
    <t>Planning, sourcing and searching </t>
  </si>
  <si>
    <t>Planning, sourcing and searching – classroom task ideas</t>
  </si>
  <si>
    <r>
      <t xml:space="preserve">2. Use </t>
    </r>
    <r>
      <rPr>
        <i/>
        <sz val="10"/>
        <rFont val="Arial"/>
        <family val="2"/>
      </rPr>
      <t>j2Launch</t>
    </r>
    <r>
      <rPr>
        <sz val="10"/>
        <rFont val="Arial"/>
        <family val="2"/>
      </rPr>
      <t xml:space="preserve"> to search for appropriate websites.
Add a new website to </t>
    </r>
    <r>
      <rPr>
        <i/>
        <sz val="10"/>
        <rFont val="Arial"/>
        <family val="2"/>
      </rPr>
      <t xml:space="preserve">j2Launch </t>
    </r>
    <r>
      <rPr>
        <sz val="10"/>
        <rFont val="Arial"/>
        <family val="2"/>
      </rPr>
      <t xml:space="preserve">dashboard using a URL.
2. Enter keywords into the </t>
    </r>
    <r>
      <rPr>
        <i/>
        <sz val="10"/>
        <rFont val="Arial"/>
        <family val="2"/>
      </rPr>
      <t>j2Launch</t>
    </r>
    <r>
      <rPr>
        <sz val="10"/>
        <rFont val="Arial"/>
        <family val="2"/>
      </rPr>
      <t xml:space="preserve"> library search.
</t>
    </r>
  </si>
  <si>
    <r>
      <t xml:space="preserve">2. Bookmarking relevant websites in </t>
    </r>
    <r>
      <rPr>
        <i/>
        <sz val="10"/>
        <rFont val="Arial"/>
        <family val="2"/>
      </rPr>
      <t>j2Launch</t>
    </r>
    <r>
      <rPr>
        <sz val="10"/>
        <rFont val="Arial"/>
        <family val="2"/>
      </rPr>
      <t xml:space="preserve">.
www.j2e.com/ysgol-teilo-sant/RobW/3.1+Referencing+year+6.mov/ 
</t>
    </r>
  </si>
  <si>
    <t>1. and 2. For the Welsh Baccalaureate Enterprise and Employability Challenge, plan a professional multimedia presentation to be viewed by a panel, using a range of multimedia components.  </t>
  </si>
  <si>
    <t>1, 2 and 3.  Plan the Welsh Baccalaureate Individual Project. </t>
  </si>
  <si>
    <t xml:space="preserve">explore and use different multimedia components in order to capture and use text, image, sound, animation and video. 
</t>
  </si>
  <si>
    <t>select appropriate software from a limited range to create multimedia components; create and explore the use of text, image, sound, animation and video.</t>
  </si>
  <si>
    <t>select appropriate software to complete given tasks in order to use text, image, sound, animation and video.</t>
  </si>
  <si>
    <t>Creating – classroom task ideas</t>
  </si>
  <si>
    <r>
      <t xml:space="preserve">1. and 2. </t>
    </r>
    <r>
      <rPr>
        <b/>
        <sz val="10"/>
        <rFont val="Arial"/>
        <family val="2"/>
      </rPr>
      <t>Images</t>
    </r>
    <r>
      <rPr>
        <sz val="10"/>
        <rFont val="Arial"/>
        <family val="2"/>
      </rPr>
      <t xml:space="preserve">
Select an image from a choice of two in order to view the image full screen.
</t>
    </r>
    <r>
      <rPr>
        <b/>
        <sz val="10"/>
        <rFont val="Arial"/>
        <family val="2"/>
      </rPr>
      <t>Audio</t>
    </r>
    <r>
      <rPr>
        <sz val="10"/>
        <rFont val="Arial"/>
        <family val="2"/>
      </rPr>
      <t xml:space="preserve">
Start music by activating an input device such as a touch screen.</t>
    </r>
  </si>
  <si>
    <r>
      <t xml:space="preserve">1. </t>
    </r>
    <r>
      <rPr>
        <b/>
        <sz val="10"/>
        <rFont val="Arial"/>
        <family val="2"/>
      </rPr>
      <t>Text</t>
    </r>
    <r>
      <rPr>
        <sz val="10"/>
        <rFont val="Arial"/>
        <family val="2"/>
      </rPr>
      <t xml:space="preserve">
Purposefully enter letters into a search engine using an input device such as a keyboard to bring up a preferred website/section.
</t>
    </r>
    <r>
      <rPr>
        <b/>
        <sz val="10"/>
        <rFont val="Arial"/>
        <family val="2"/>
      </rPr>
      <t>Audio</t>
    </r>
    <r>
      <rPr>
        <sz val="10"/>
        <rFont val="Arial"/>
        <family val="2"/>
      </rPr>
      <t xml:space="preserve">
Record audio which has relevance to the task.
Adjust volume settings.
</t>
    </r>
  </si>
  <si>
    <r>
      <t xml:space="preserve">1. </t>
    </r>
    <r>
      <rPr>
        <b/>
        <sz val="10"/>
        <rFont val="Arial"/>
        <family val="2"/>
      </rPr>
      <t>Text</t>
    </r>
    <r>
      <rPr>
        <sz val="10"/>
        <rFont val="Arial"/>
        <family val="2"/>
      </rPr>
      <t xml:space="preserve">
Type a word (or simple sentence) and change the font, font colour and font size of the whole text.
</t>
    </r>
    <r>
      <rPr>
        <b/>
        <sz val="10"/>
        <rFont val="Arial"/>
        <family val="2"/>
      </rPr>
      <t>Images</t>
    </r>
    <r>
      <rPr>
        <sz val="10"/>
        <rFont val="Arial"/>
        <family val="2"/>
      </rPr>
      <t xml:space="preserve">
Use stamps to add images to an appropriate background and use a Paintbrush and Fill tools to create a simple image.
</t>
    </r>
    <r>
      <rPr>
        <b/>
        <sz val="10"/>
        <rFont val="Arial"/>
        <family val="2"/>
      </rPr>
      <t>Audio</t>
    </r>
    <r>
      <rPr>
        <sz val="10"/>
        <rFont val="Arial"/>
        <family val="2"/>
      </rPr>
      <t xml:space="preserve">
Record audio to accompany a digital piece of work.
</t>
    </r>
    <r>
      <rPr>
        <b/>
        <sz val="10"/>
        <rFont val="Arial"/>
        <family val="2"/>
      </rPr>
      <t>Video</t>
    </r>
    <r>
      <rPr>
        <sz val="10"/>
        <rFont val="Arial"/>
        <family val="2"/>
      </rPr>
      <t xml:space="preserve">
Record and play back simple videos using a tablet/device or camera.</t>
    </r>
  </si>
  <si>
    <r>
      <t xml:space="preserve">1.  </t>
    </r>
    <r>
      <rPr>
        <b/>
        <sz val="10"/>
        <rFont val="Arial"/>
        <family val="2"/>
      </rPr>
      <t>Text</t>
    </r>
    <r>
      <rPr>
        <sz val="10"/>
        <rFont val="Arial"/>
        <family val="2"/>
      </rPr>
      <t xml:space="preserve">
(Build sentences, using words from a word bank.)  Use word banks. Insert and delete text.  
</t>
    </r>
    <r>
      <rPr>
        <b/>
        <sz val="10"/>
        <rFont val="Arial"/>
        <family val="2"/>
      </rPr>
      <t>Images</t>
    </r>
    <r>
      <rPr>
        <sz val="10"/>
        <rFont val="Arial"/>
        <family val="2"/>
      </rPr>
      <t xml:space="preserve">
Use a camera to capture images. Use these images in a piece of digital work.
</t>
    </r>
    <r>
      <rPr>
        <b/>
        <sz val="10"/>
        <rFont val="Arial"/>
        <family val="2"/>
      </rPr>
      <t>Audio</t>
    </r>
    <r>
      <rPr>
        <sz val="10"/>
        <rFont val="Arial"/>
        <family val="2"/>
      </rPr>
      <t xml:space="preserve">
Record audio to accompany a piece of digital work.
</t>
    </r>
    <r>
      <rPr>
        <b/>
        <sz val="10"/>
        <rFont val="Arial"/>
        <family val="2"/>
      </rPr>
      <t>Video</t>
    </r>
    <r>
      <rPr>
        <sz val="10"/>
        <rFont val="Arial"/>
        <family val="2"/>
      </rPr>
      <t xml:space="preserve">
Create a simple frame-by-frame animation by adding a series of stamps to a single background.</t>
    </r>
  </si>
  <si>
    <r>
      <t xml:space="preserve">1. </t>
    </r>
    <r>
      <rPr>
        <b/>
        <sz val="10"/>
        <rFont val="Arial"/>
        <family val="2"/>
      </rPr>
      <t>Text</t>
    </r>
    <r>
      <rPr>
        <sz val="10"/>
        <rFont val="Arial"/>
        <family val="2"/>
      </rPr>
      <t xml:space="preserve">
Format individual words or sentences, by highlighting before formatting. Use Copy and Paste tools, using on-screen icons.
</t>
    </r>
    <r>
      <rPr>
        <b/>
        <sz val="10"/>
        <rFont val="Arial"/>
        <family val="2"/>
      </rPr>
      <t>Images</t>
    </r>
    <r>
      <rPr>
        <sz val="10"/>
        <rFont val="Arial"/>
        <family val="2"/>
      </rPr>
      <t xml:space="preserve">
Import a photograph as a background and enhance using simple graphic tools. 
Use a camera to capture a series of images.
</t>
    </r>
    <r>
      <rPr>
        <b/>
        <sz val="10"/>
        <rFont val="Arial"/>
        <family val="2"/>
      </rPr>
      <t>Audio</t>
    </r>
    <r>
      <rPr>
        <sz val="10"/>
        <rFont val="Arial"/>
        <family val="2"/>
      </rPr>
      <t xml:space="preserve">
Record audio to accompany a digital piece of work.
</t>
    </r>
    <r>
      <rPr>
        <b/>
        <sz val="10"/>
        <rFont val="Arial"/>
        <family val="2"/>
      </rPr>
      <t>Video</t>
    </r>
    <r>
      <rPr>
        <sz val="10"/>
        <rFont val="Arial"/>
        <family val="2"/>
      </rPr>
      <t xml:space="preserve">
Record a simple video, add a title and ensure steady shots.</t>
    </r>
  </si>
  <si>
    <r>
      <t xml:space="preserve">1.  </t>
    </r>
    <r>
      <rPr>
        <b/>
        <sz val="10"/>
        <rFont val="Arial"/>
        <family val="2"/>
      </rPr>
      <t>Text</t>
    </r>
    <r>
      <rPr>
        <sz val="10"/>
        <rFont val="Arial"/>
        <family val="2"/>
      </rPr>
      <t xml:space="preserve">
Build simple paragraphs. Justify the text to the left, right and centre. Move text boxes to appropriate places on the screen. Use keyboard shortcuts to access tools such as Copy and Paste.
</t>
    </r>
    <r>
      <rPr>
        <b/>
        <sz val="10"/>
        <rFont val="Arial"/>
        <family val="2"/>
      </rPr>
      <t>Images</t>
    </r>
    <r>
      <rPr>
        <sz val="10"/>
        <rFont val="Arial"/>
        <family val="2"/>
      </rPr>
      <t xml:space="preserve">
Import an image, resize, crop and rotate as appropriate, to enhance a document.
</t>
    </r>
    <r>
      <rPr>
        <b/>
        <sz val="10"/>
        <rFont val="Arial"/>
        <family val="2"/>
      </rPr>
      <t>Audio</t>
    </r>
    <r>
      <rPr>
        <sz val="10"/>
        <rFont val="Arial"/>
        <family val="2"/>
      </rPr>
      <t xml:space="preserve">
Record multiple audio clips to accompany a piece of digital work.
</t>
    </r>
    <r>
      <rPr>
        <b/>
        <sz val="10"/>
        <rFont val="Arial"/>
        <family val="2"/>
      </rPr>
      <t>Video</t>
    </r>
    <r>
      <rPr>
        <sz val="10"/>
        <rFont val="Arial"/>
        <family val="2"/>
      </rPr>
      <t xml:space="preserve">
Record a sequence of videos to capture a story or role play of other learners.</t>
    </r>
  </si>
  <si>
    <r>
      <t xml:space="preserve">1. and 2. </t>
    </r>
    <r>
      <rPr>
        <b/>
        <sz val="10"/>
        <rFont val="Arial"/>
        <family val="2"/>
      </rPr>
      <t>Text</t>
    </r>
    <r>
      <rPr>
        <sz val="10"/>
        <rFont val="Arial"/>
        <family val="2"/>
      </rPr>
      <t xml:space="preserve">
Format text using Bold, Italic, Underline. Use bullet points to create a list.
</t>
    </r>
    <r>
      <rPr>
        <b/>
        <sz val="10"/>
        <rFont val="Arial"/>
        <family val="2"/>
      </rPr>
      <t>Images</t>
    </r>
    <r>
      <rPr>
        <sz val="10"/>
        <rFont val="Arial"/>
        <family val="2"/>
      </rPr>
      <t xml:space="preserve">
Import an image. Add an effect, frame and shadow, as appropriate, to enhance a document.
</t>
    </r>
    <r>
      <rPr>
        <b/>
        <sz val="10"/>
        <rFont val="Arial"/>
        <family val="2"/>
      </rPr>
      <t>Audio</t>
    </r>
    <r>
      <rPr>
        <sz val="10"/>
        <rFont val="Arial"/>
        <family val="2"/>
      </rPr>
      <t xml:space="preserve">
Add sound clips at appropriate points in a presentation.
</t>
    </r>
    <r>
      <rPr>
        <b/>
        <sz val="10"/>
        <rFont val="Arial"/>
        <family val="2"/>
      </rPr>
      <t>Video</t>
    </r>
    <r>
      <rPr>
        <sz val="10"/>
        <rFont val="Arial"/>
        <family val="2"/>
      </rPr>
      <t xml:space="preserve">
Create a simple stop-frame animation and add a title.</t>
    </r>
  </si>
  <si>
    <r>
      <t xml:space="preserve">1. and 2. </t>
    </r>
    <r>
      <rPr>
        <b/>
        <sz val="10"/>
        <rFont val="Arial"/>
        <family val="2"/>
      </rPr>
      <t>Text</t>
    </r>
    <r>
      <rPr>
        <sz val="10"/>
        <rFont val="Arial"/>
        <family val="2"/>
      </rPr>
      <t xml:space="preserve">
Manipulate text boxes by changing background colours, adding frames.
</t>
    </r>
    <r>
      <rPr>
        <b/>
        <sz val="10"/>
        <rFont val="Arial"/>
        <family val="2"/>
      </rPr>
      <t>Images</t>
    </r>
    <r>
      <rPr>
        <sz val="10"/>
        <rFont val="Arial"/>
        <family val="2"/>
      </rPr>
      <t xml:space="preserve">
Add more than one image to a document. Overlap the images and display the required part of each image by reordering the layer on which they sit.
</t>
    </r>
    <r>
      <rPr>
        <b/>
        <sz val="10"/>
        <rFont val="Arial"/>
        <family val="2"/>
      </rPr>
      <t>Audio</t>
    </r>
    <r>
      <rPr>
        <sz val="10"/>
        <rFont val="Arial"/>
        <family val="2"/>
      </rPr>
      <t xml:space="preserve">
Remove original sound from a video and overlay a new narration.
</t>
    </r>
    <r>
      <rPr>
        <b/>
        <sz val="10"/>
        <rFont val="Arial"/>
        <family val="2"/>
      </rPr>
      <t>Video</t>
    </r>
    <r>
      <rPr>
        <sz val="10"/>
        <rFont val="Arial"/>
        <family val="2"/>
      </rPr>
      <t xml:space="preserve">
Combine more than one clip using extreme close up, extreme long shot and point of view shots. </t>
    </r>
  </si>
  <si>
    <r>
      <t xml:space="preserve">1. and 2. </t>
    </r>
    <r>
      <rPr>
        <b/>
        <sz val="10"/>
        <rFont val="Arial"/>
        <family val="2"/>
      </rPr>
      <t>Text</t>
    </r>
    <r>
      <rPr>
        <sz val="10"/>
        <rFont val="Arial"/>
        <family val="2"/>
      </rPr>
      <t xml:space="preserve">
Use superscript and subscript characters. Use both landscape and portrait page orientation, where appropriate; use spellcheckers.
</t>
    </r>
    <r>
      <rPr>
        <b/>
        <sz val="10"/>
        <rFont val="Arial"/>
        <family val="2"/>
      </rPr>
      <t>Images</t>
    </r>
    <r>
      <rPr>
        <sz val="10"/>
        <rFont val="Arial"/>
        <family val="2"/>
      </rPr>
      <t xml:space="preserve">
Resize an image, using a fixed and non-fixed aspect ratio.
</t>
    </r>
    <r>
      <rPr>
        <u/>
        <sz val="10"/>
        <rFont val="Arial"/>
        <family val="2"/>
      </rPr>
      <t xml:space="preserve">
</t>
    </r>
    <r>
      <rPr>
        <b/>
        <sz val="10"/>
        <rFont val="Arial"/>
        <family val="2"/>
      </rPr>
      <t>Audio</t>
    </r>
    <r>
      <rPr>
        <sz val="10"/>
        <rFont val="Arial"/>
        <family val="2"/>
      </rPr>
      <t xml:space="preserve">
Record a multitrack audio clip.
</t>
    </r>
    <r>
      <rPr>
        <b/>
        <sz val="10"/>
        <rFont val="Arial"/>
        <family val="2"/>
      </rPr>
      <t>Video</t>
    </r>
    <r>
      <rPr>
        <sz val="10"/>
        <rFont val="Arial"/>
        <family val="2"/>
      </rPr>
      <t xml:space="preserve">
Combine clips, appropriate effects, transitions and titles, including reverse angle shot.</t>
    </r>
  </si>
  <si>
    <r>
      <t xml:space="preserve">1. and 2. </t>
    </r>
    <r>
      <rPr>
        <b/>
        <sz val="10"/>
        <rFont val="Arial"/>
        <family val="2"/>
      </rPr>
      <t>Text</t>
    </r>
    <r>
      <rPr>
        <sz val="10"/>
        <rFont val="Arial"/>
        <family val="2"/>
      </rPr>
      <t xml:space="preserve">
Create, format and edit tables. Format page layouts, headers and footers, paragraphs.
</t>
    </r>
    <r>
      <rPr>
        <b/>
        <sz val="10"/>
        <rFont val="Arial"/>
        <family val="2"/>
      </rPr>
      <t>Images</t>
    </r>
    <r>
      <rPr>
        <sz val="10"/>
        <rFont val="Arial"/>
        <family val="2"/>
      </rPr>
      <t xml:space="preserve">
Enhance images, </t>
    </r>
    <r>
      <rPr>
        <i/>
        <sz val="10"/>
        <rFont val="Arial"/>
        <family val="2"/>
      </rPr>
      <t>e.g. crop, filters, borders.</t>
    </r>
    <r>
      <rPr>
        <sz val="10"/>
        <rFont val="Arial"/>
        <family val="2"/>
      </rPr>
      <t xml:space="preserve">
</t>
    </r>
    <r>
      <rPr>
        <b/>
        <sz val="10"/>
        <rFont val="Arial"/>
        <family val="2"/>
      </rPr>
      <t>Audio</t>
    </r>
    <r>
      <rPr>
        <sz val="10"/>
        <rFont val="Arial"/>
        <family val="2"/>
      </rPr>
      <t xml:space="preserve">
Enhance multitrack audio, </t>
    </r>
    <r>
      <rPr>
        <i/>
        <sz val="10"/>
        <rFont val="Arial"/>
        <family val="2"/>
      </rPr>
      <t>e.g. fade in/out, echo, pitch, etc.</t>
    </r>
    <r>
      <rPr>
        <sz val="10"/>
        <rFont val="Arial"/>
        <family val="2"/>
      </rPr>
      <t xml:space="preserve">
</t>
    </r>
    <r>
      <rPr>
        <b/>
        <sz val="10"/>
        <rFont val="Arial"/>
        <family val="2"/>
      </rPr>
      <t>Animation</t>
    </r>
    <r>
      <rPr>
        <sz val="10"/>
        <rFont val="Arial"/>
        <family val="2"/>
      </rPr>
      <t xml:space="preserve">
Flip Book/stop motion animation, </t>
    </r>
    <r>
      <rPr>
        <i/>
        <sz val="10"/>
        <rFont val="Arial"/>
        <family val="2"/>
      </rPr>
      <t>e.g. layering.</t>
    </r>
    <r>
      <rPr>
        <sz val="10"/>
        <rFont val="Arial"/>
        <family val="2"/>
      </rPr>
      <t xml:space="preserve">
</t>
    </r>
  </si>
  <si>
    <r>
      <t xml:space="preserve">1., 2. and 3. </t>
    </r>
    <r>
      <rPr>
        <b/>
        <sz val="10"/>
        <rFont val="Arial"/>
        <family val="2"/>
      </rPr>
      <t>Animation</t>
    </r>
    <r>
      <rPr>
        <sz val="10"/>
        <rFont val="Arial"/>
        <family val="2"/>
      </rPr>
      <t xml:space="preserve">
Keyframe animation, </t>
    </r>
    <r>
      <rPr>
        <i/>
        <sz val="10"/>
        <rFont val="Arial"/>
        <family val="2"/>
      </rPr>
      <t>e.g. tweening (motion and shape).</t>
    </r>
    <r>
      <rPr>
        <sz val="10"/>
        <rFont val="Arial"/>
        <family val="2"/>
      </rPr>
      <t xml:space="preserve">
</t>
    </r>
  </si>
  <si>
    <r>
      <t xml:space="preserve">1., 2. and 3. </t>
    </r>
    <r>
      <rPr>
        <b/>
        <sz val="10"/>
        <rFont val="Arial"/>
        <family val="2"/>
      </rPr>
      <t>Text</t>
    </r>
    <r>
      <rPr>
        <sz val="10"/>
        <rFont val="Arial"/>
        <family val="2"/>
      </rPr>
      <t xml:space="preserve">
Table of contents and referencing sources.</t>
    </r>
  </si>
  <si>
    <t>show pleasure/displeasure when viewing their own work.</t>
  </si>
  <si>
    <r>
      <t xml:space="preserve">describe in response to questions some of what has been done in the task, </t>
    </r>
    <r>
      <rPr>
        <i/>
        <sz val="10"/>
        <rFont val="Arial"/>
        <family val="2"/>
      </rPr>
      <t>e.g. add comments using recording feature in software.</t>
    </r>
  </si>
  <si>
    <r>
      <t xml:space="preserve">comment on work in relation to a single success criterion, </t>
    </r>
    <r>
      <rPr>
        <i/>
        <sz val="10"/>
        <rFont val="Arial"/>
        <family val="2"/>
      </rPr>
      <t>e.g. add comments using recording feature in software.</t>
    </r>
  </si>
  <si>
    <r>
      <t>comment on work in relation to the success criteria,</t>
    </r>
    <r>
      <rPr>
        <i/>
        <sz val="10"/>
        <rFont val="Arial"/>
        <family val="2"/>
      </rPr>
      <t xml:space="preserve"> e.g. add comments using recording feature in software.</t>
    </r>
  </si>
  <si>
    <r>
      <t>identify what worked and what didn't, giving some of the reasons for their thoughts</t>
    </r>
    <r>
      <rPr>
        <i/>
        <sz val="10"/>
        <rFont val="Arial"/>
        <family val="2"/>
      </rPr>
      <t>.</t>
    </r>
  </si>
  <si>
    <r>
      <t>give an opinion about their own work and suggest improvements,</t>
    </r>
    <r>
      <rPr>
        <i/>
        <sz val="10"/>
        <rFont val="Arial"/>
        <family val="2"/>
      </rPr>
      <t xml:space="preserve"> e.g. spot mistakes and use editing tools to improve their work.</t>
    </r>
    <r>
      <rPr>
        <sz val="10"/>
        <rFont val="Arial"/>
        <family val="2"/>
      </rPr>
      <t xml:space="preserve">
</t>
    </r>
  </si>
  <si>
    <t xml:space="preserve">                </t>
  </si>
  <si>
    <t>Evaluating and improving – classroom task ideas</t>
  </si>
  <si>
    <t>1., 2. and 3. For the Welsh Baccalaureate Enterprise and Employability Challenge, plan a professional multimedia presentation to be viewed by a panel, using a range of multimedia components.  </t>
  </si>
  <si>
    <t>1., 2. and 3. Plan the Welsh Baccalaureate Individual Project. </t>
  </si>
  <si>
    <t>Data and computational thinking – Computational thinking is a combination of scientific enquiry, problem solving and thinking skills. Before learners can use computers to solve problems they must first understand the problem and the methods of solving them.
Through these elements learners will understand the importance of data and information literacy; they will explore aspects of collection, representation and analysis. Learners will look at how data and information links into our digital world and will provide them with essential skills for the modern, dynamic workplace.</t>
  </si>
  <si>
    <r>
      <t xml:space="preserve">design simple sequences of instructions (algorithms) including the use of Boolean values (i.e. yes/no/true/false), </t>
    </r>
    <r>
      <rPr>
        <i/>
        <sz val="10"/>
        <rFont val="Arial"/>
        <family val="2"/>
      </rPr>
      <t xml:space="preserve">e.g. within the algorithm, demonstrate the correct use of Boolean values giving an either/or response.
</t>
    </r>
    <r>
      <rPr>
        <sz val="10"/>
        <rFont val="Arial"/>
        <family val="2"/>
      </rPr>
      <t xml:space="preserve">
</t>
    </r>
  </si>
  <si>
    <r>
      <t xml:space="preserve">demonstrate how programs or processes run by following a sequence of instructions exactly and in order
</t>
    </r>
    <r>
      <rPr>
        <sz val="10"/>
        <rFont val="Arial"/>
        <family val="2"/>
      </rPr>
      <t>demonstrate how an algorithm is useful for representing a solution to a problem through testing</t>
    </r>
    <r>
      <rPr>
        <i/>
        <sz val="10"/>
        <rFont val="Arial"/>
        <family val="2"/>
      </rPr>
      <t xml:space="preserve">
</t>
    </r>
    <r>
      <rPr>
        <sz val="10"/>
        <rFont val="Arial"/>
        <family val="2"/>
      </rPr>
      <t>understand that changing instructions can affect or even terminate a process,</t>
    </r>
    <r>
      <rPr>
        <i/>
        <sz val="10"/>
        <rFont val="Arial"/>
        <family val="2"/>
      </rPr>
      <t xml:space="preserve"> e.g. moving instructions around in a program could produce unexpected outcomes or cause the program to fail altogether.
</t>
    </r>
  </si>
  <si>
    <r>
      <t xml:space="preserve">demonstrate the benefits of using part or whole instructions or methods (functions/procedures) in solving a problem, </t>
    </r>
    <r>
      <rPr>
        <i/>
        <sz val="10"/>
        <rFont val="Arial"/>
        <family val="2"/>
      </rPr>
      <t>e.g. compartmentalise sections of a problem and call them when needed.</t>
    </r>
  </si>
  <si>
    <t>Problem solving and modelling – classroom task ideas</t>
  </si>
  <si>
    <t>1. Adjusts gestures in front of movement sensing technology. 
1. Tries pressing other switches/buttons on music player to make music play.
2. Presses switch at the correct time to acheive a desired result in a simple computer program.</t>
  </si>
  <si>
    <r>
      <t xml:space="preserve">1. Use a range of digital appliances in cookery sessions, </t>
    </r>
    <r>
      <rPr>
        <i/>
        <sz val="10"/>
        <rFont val="Arial"/>
        <family val="2"/>
      </rPr>
      <t>e.g. microwave/oven.</t>
    </r>
    <r>
      <rPr>
        <sz val="10"/>
        <rFont val="Arial"/>
        <family val="2"/>
      </rPr>
      <t xml:space="preserve">
2. Start and stop playing an instrument along with a music track/musician playing.
3. Activate a sound effect at the appropriate point in a familiar story read by an adult.
</t>
    </r>
  </si>
  <si>
    <r>
      <t xml:space="preserve">1.  Press different buttons/icons on an interactive screen to activate desired effect.
2. Repeatedly press screen to turn pages on an interactive story.
3. Follow simple instructions to move in a gymnastic session, </t>
    </r>
    <r>
      <rPr>
        <i/>
        <sz val="10"/>
        <rFont val="Arial"/>
        <family val="2"/>
      </rPr>
      <t>e.g. jump, roll, star.</t>
    </r>
  </si>
  <si>
    <r>
      <t xml:space="preserve">1. Activate music/lights/aromas in a sensory room. Or use a blender, microwave or digital scales in a cookery session.
2. Make a fruit kebab following a simple visual sequence.
3. Follow simple instructions to switch on a bubble tube and change its colour. 
3. Follow simple instructions to play a video and increase the volume.
</t>
    </r>
    <r>
      <rPr>
        <sz val="10"/>
        <color theme="9" tint="-0.249977111117893"/>
        <rFont val="Arial"/>
        <family val="2"/>
      </rPr>
      <t>3. (Barefoot) Musical sequences.
Learners create sequences of colours to make music (simple algorithms).</t>
    </r>
  </si>
  <si>
    <r>
      <rPr>
        <sz val="10"/>
        <color theme="9" tint="-0.249977111117893"/>
        <rFont val="Arial"/>
        <family val="2"/>
      </rPr>
      <t xml:space="preserve">1. (Barefoot)  Bee-Bot Tinkering; Exploring Using Bee-Bots.
Learners tinker with Bee-Bots to find out what they do and how to program them. They will understand simple programming language. </t>
    </r>
    <r>
      <rPr>
        <sz val="10"/>
        <rFont val="Arial"/>
        <family val="2"/>
      </rPr>
      <t xml:space="preserve">
2. Given the challenge of painting a picture, what resources do they need? Can they gather the correct resources? 
2. When laying a table, what equipment do they need to lay a table for four people? 
</t>
    </r>
    <r>
      <rPr>
        <sz val="10"/>
        <color theme="9" tint="-0.249977111117893"/>
        <rFont val="Arial"/>
        <family val="2"/>
      </rPr>
      <t xml:space="preserve">2. (Barefoot) Getting Ready for School: Decomposition.
</t>
    </r>
    <r>
      <rPr>
        <i/>
        <sz val="10"/>
        <color theme="9" tint="-0.249977111117893"/>
        <rFont val="Arial"/>
        <family val="2"/>
      </rPr>
      <t xml:space="preserve">
</t>
    </r>
    <r>
      <rPr>
        <sz val="10"/>
        <color theme="9" tint="-0.249977111117893"/>
        <rFont val="Arial"/>
        <family val="2"/>
      </rPr>
      <t>Learners will decompose the act of getting ready for school into smaller steps, creating a sequence of instructions to complete the task.</t>
    </r>
    <r>
      <rPr>
        <sz val="10"/>
        <rFont val="Arial"/>
        <family val="2"/>
      </rPr>
      <t xml:space="preserve">
</t>
    </r>
    <r>
      <rPr>
        <sz val="10"/>
        <color theme="9" tint="-0.249977111117893"/>
        <rFont val="Arial"/>
        <family val="2"/>
      </rPr>
      <t>3. (Barefoot)Crazy Character Algorithm activity.</t>
    </r>
    <r>
      <rPr>
        <i/>
        <sz val="10"/>
        <color theme="9" tint="-0.249977111117893"/>
        <rFont val="Arial"/>
        <family val="2"/>
      </rPr>
      <t xml:space="preserve">
</t>
    </r>
    <r>
      <rPr>
        <sz val="10"/>
        <color theme="9" tint="-0.249977111117893"/>
        <rFont val="Arial"/>
        <family val="2"/>
      </rPr>
      <t xml:space="preserve">Learners will create a set of instructions on how to draw a crazy character. </t>
    </r>
    <r>
      <rPr>
        <i/>
        <sz val="10"/>
        <rFont val="Arial"/>
        <family val="2"/>
      </rPr>
      <t xml:space="preserve">
</t>
    </r>
    <r>
      <rPr>
        <sz val="10"/>
        <rFont val="Arial"/>
        <family val="2"/>
      </rPr>
      <t>4. Alter the instructions from a partner on a programmable device to reach a different place.</t>
    </r>
  </si>
  <si>
    <r>
      <t xml:space="preserve">1. An example of a task here would be twenty questions using yes/no answers to reasonably deduce what object someone is thinking of, such as the game </t>
    </r>
    <r>
      <rPr>
        <i/>
        <sz val="10"/>
        <rFont val="Arial"/>
        <family val="2"/>
      </rPr>
      <t>Guess Who?</t>
    </r>
    <r>
      <rPr>
        <sz val="10"/>
        <rFont val="Arial"/>
        <family val="2"/>
      </rPr>
      <t>. More able learners could model this in a programming language that gives a potential answer at the end after entering yes/no values.</t>
    </r>
  </si>
  <si>
    <r>
      <rPr>
        <b/>
        <sz val="10"/>
        <rFont val="Arial"/>
        <family val="2"/>
      </rPr>
      <t>Music</t>
    </r>
    <r>
      <rPr>
        <sz val="10"/>
        <rFont val="Arial"/>
        <family val="2"/>
      </rPr>
      <t xml:space="preserve"> 
Detect and correct errors in musical scores. 
Compose a musical piece that requires a number of specific components. 
</t>
    </r>
    <r>
      <rPr>
        <b/>
        <sz val="10"/>
        <rFont val="Arial"/>
        <family val="2"/>
      </rPr>
      <t>Physical education</t>
    </r>
    <r>
      <rPr>
        <sz val="10"/>
        <rFont val="Arial"/>
        <family val="2"/>
      </rPr>
      <t xml:space="preserve"> 
Produce a sequence of dance steps that when put together and performed would last a specific duration. 
</t>
    </r>
    <r>
      <rPr>
        <b/>
        <sz val="10"/>
        <rFont val="Arial"/>
        <family val="2"/>
      </rPr>
      <t xml:space="preserve">Food technology  </t>
    </r>
    <r>
      <rPr>
        <sz val="10"/>
        <rFont val="Arial"/>
        <family val="2"/>
      </rPr>
      <t xml:space="preserve">
Develop a costing for a meal and scale it up for multiple diners. What are the options for different types of the same ingredient? What would be the outcome on monetary cost/health in choosing alternatives? Justify choices. 
 </t>
    </r>
    <r>
      <rPr>
        <u/>
        <sz val="10"/>
        <rFont val="Arial"/>
        <family val="2"/>
      </rPr>
      <t xml:space="preserve">
</t>
    </r>
    <r>
      <rPr>
        <b/>
        <sz val="10"/>
        <rFont val="Arial"/>
        <family val="2"/>
      </rPr>
      <t>Geography</t>
    </r>
    <r>
      <rPr>
        <u/>
        <sz val="10"/>
        <rFont val="Arial"/>
        <family val="2"/>
      </rPr>
      <t xml:space="preserve"> </t>
    </r>
    <r>
      <rPr>
        <sz val="10"/>
        <rFont val="Arial"/>
        <family val="2"/>
      </rPr>
      <t xml:space="preserve">
Develop a model of population statistics over time. What is the impact of increases/decreases in population density? How can public services be managed or maintained with large increases? 
Design a computational model to represent global warming, earthquake analysis and volcanic activity in a region. 
</t>
    </r>
    <r>
      <rPr>
        <b/>
        <sz val="10"/>
        <rFont val="Arial"/>
        <family val="2"/>
      </rPr>
      <t>Languages</t>
    </r>
    <r>
      <rPr>
        <u/>
        <sz val="10"/>
        <rFont val="Arial"/>
        <family val="2"/>
      </rPr>
      <t xml:space="preserve"> </t>
    </r>
    <r>
      <rPr>
        <sz val="10"/>
        <rFont val="Arial"/>
        <family val="2"/>
      </rPr>
      <t xml:space="preserve">
Analyse and explain the common problems with an online translating service or tool.
</t>
    </r>
    <r>
      <rPr>
        <u/>
        <sz val="10"/>
        <rFont val="Arial"/>
        <family val="2"/>
      </rPr>
      <t xml:space="preserve">
</t>
    </r>
    <r>
      <rPr>
        <b/>
        <sz val="10"/>
        <rFont val="Arial"/>
        <family val="2"/>
      </rPr>
      <t>Mathematics</t>
    </r>
    <r>
      <rPr>
        <u/>
        <sz val="10"/>
        <rFont val="Arial"/>
        <family val="2"/>
      </rPr>
      <t xml:space="preserve"> </t>
    </r>
    <r>
      <rPr>
        <sz val="10"/>
        <rFont val="Arial"/>
        <family val="2"/>
      </rPr>
      <t xml:space="preserve">
Look at common mistakes learners make via a mistake in algorithm method, </t>
    </r>
    <r>
      <rPr>
        <i/>
        <sz val="10"/>
        <rFont val="Arial"/>
        <family val="2"/>
      </rPr>
      <t xml:space="preserve">e.g. mistakes made in changing the subject of a formula, mistakes learners make in using the quadratic formula or cosine rule, etc. </t>
    </r>
    <r>
      <rPr>
        <sz val="10"/>
        <rFont val="Arial"/>
        <family val="2"/>
      </rPr>
      <t xml:space="preserve">
</t>
    </r>
    <r>
      <rPr>
        <b/>
        <sz val="10"/>
        <rFont val="Arial"/>
        <family val="2"/>
      </rPr>
      <t>ICT</t>
    </r>
    <r>
      <rPr>
        <u/>
        <sz val="10"/>
        <rFont val="Arial"/>
        <family val="2"/>
      </rPr>
      <t xml:space="preserve"> </t>
    </r>
    <r>
      <rPr>
        <sz val="10"/>
        <rFont val="Arial"/>
        <family val="2"/>
      </rPr>
      <t xml:space="preserve">
Learners should be encouraged to develop logical solutions to problems and provide justification for how and why the problem has been solved in the way it has. This could be a project involving the collection of information before the production of output, or it could be a spreadsheet to model a scenario, </t>
    </r>
    <r>
      <rPr>
        <i/>
        <sz val="10"/>
        <rFont val="Arial"/>
        <family val="2"/>
      </rPr>
      <t xml:space="preserve">e.g. managing the finances for a large event. It could be a programming activity where they produce a solution to a problem and are able to independently develop it from inception to completion, correcting errors along the way. </t>
    </r>
    <r>
      <rPr>
        <sz val="10"/>
        <rFont val="Arial"/>
        <family val="2"/>
      </rPr>
      <t xml:space="preserve">
</t>
    </r>
    <r>
      <rPr>
        <b/>
        <sz val="10"/>
        <rFont val="Arial"/>
        <family val="2"/>
      </rPr>
      <t>Science</t>
    </r>
    <r>
      <rPr>
        <sz val="10"/>
        <rFont val="Arial"/>
        <family val="2"/>
      </rPr>
      <t xml:space="preserve"> 
Model population growth in an ecosystem. 
Errors in methodology and in accuracy of equipment. 
Model motion, </t>
    </r>
    <r>
      <rPr>
        <i/>
        <sz val="10"/>
        <rFont val="Arial"/>
        <family val="2"/>
      </rPr>
      <t>e.g. motion under gravity and compare with experimental data.</t>
    </r>
    <r>
      <rPr>
        <sz val="10"/>
        <rFont val="Arial"/>
        <family val="2"/>
      </rPr>
      <t xml:space="preserve">
</t>
    </r>
  </si>
  <si>
    <t>explore and match objects from a choice of two by copying an adult.</t>
  </si>
  <si>
    <r>
      <t xml:space="preserve">gather data using objects
</t>
    </r>
    <r>
      <rPr>
        <sz val="10"/>
        <rFont val="Arial"/>
        <family val="2"/>
      </rPr>
      <t>recognise that there are different types of data,</t>
    </r>
    <r>
      <rPr>
        <i/>
        <sz val="10"/>
        <rFont val="Arial"/>
        <family val="2"/>
      </rPr>
      <t xml:space="preserve"> e.g. sort and/or match objects/photographs/symbols
</t>
    </r>
    <r>
      <rPr>
        <sz val="10"/>
        <rFont val="Arial"/>
        <family val="2"/>
      </rPr>
      <t>sort familiar objects using set criteria.</t>
    </r>
  </si>
  <si>
    <t>create a data capture form, capture data, search data and create a database or spreadsheet with appropriate data input method.</t>
  </si>
  <si>
    <t>construct frequency tables for sets of data, grouped where appropriate, and perform simple analysis on data sets.</t>
  </si>
  <si>
    <t>search through large data sets and identify trends where appropriate.</t>
  </si>
  <si>
    <t>use data to explain and add validity to conclusion and where possible modify conclusion and/or hypothesis.</t>
  </si>
  <si>
    <t>use appropriate programs to produce statistical evidence based on their own collected data/identified scenario and justify reasoning.</t>
  </si>
  <si>
    <t>Data and information literacy – classroom task ideas</t>
  </si>
  <si>
    <t>1. Outdoors – explore piles of leaves, sand, pebbles.
1. Indoors – explore touch or sound activated musical toys.</t>
  </si>
  <si>
    <t>1. Match animals on a farm or pairs of socks or forks in a cutlery drawer.</t>
  </si>
  <si>
    <t xml:space="preserve">1. Learners go outdoors to collect different leaves to sort.
2. Sort picture cards of animals or toy animals.
3. Sort clothes into prelabelled sets of summer/winter. </t>
  </si>
  <si>
    <r>
      <t>1. Sort given pictures (</t>
    </r>
    <r>
      <rPr>
        <i/>
        <sz val="10"/>
        <rFont val="Arial"/>
        <family val="2"/>
      </rPr>
      <t>e.g. insects</t>
    </r>
    <r>
      <rPr>
        <sz val="10"/>
        <rFont val="Arial"/>
        <family val="2"/>
      </rPr>
      <t xml:space="preserve">) and words into groups, using one or more criteria, giving reasons for their grouping.
</t>
    </r>
  </si>
  <si>
    <r>
      <t xml:space="preserve">1. and 2. Answer a simple enquiry: What type of pet is most/least popular in class? Use information collected in a tally chart to create a block graph.
3. Input data into a software package, such as </t>
    </r>
    <r>
      <rPr>
        <i/>
        <sz val="10"/>
        <rFont val="Arial"/>
        <family val="2"/>
      </rPr>
      <t>Jit.</t>
    </r>
  </si>
  <si>
    <r>
      <t xml:space="preserve">1. </t>
    </r>
    <r>
      <rPr>
        <b/>
        <sz val="10"/>
        <rFont val="Arial"/>
        <family val="2"/>
      </rPr>
      <t>Database</t>
    </r>
    <r>
      <rPr>
        <sz val="10"/>
        <rFont val="Arial"/>
        <family val="2"/>
      </rPr>
      <t xml:space="preserve">
Search and sort a given and online database following a simple line of enquiry,</t>
    </r>
    <r>
      <rPr>
        <i/>
        <sz val="10"/>
        <rFont val="Arial"/>
        <family val="2"/>
      </rPr>
      <t xml:space="preserve"> e.g. deciding which data needs collecting and giving reasons for sorting.</t>
    </r>
    <r>
      <rPr>
        <sz val="10"/>
        <rFont val="Arial"/>
        <family val="2"/>
      </rPr>
      <t xml:space="preserve">
</t>
    </r>
    <r>
      <rPr>
        <b/>
        <sz val="10"/>
        <rFont val="Arial"/>
        <family val="2"/>
      </rPr>
      <t>Spreadsheet</t>
    </r>
    <r>
      <rPr>
        <sz val="10"/>
        <rFont val="Arial"/>
        <family val="2"/>
      </rPr>
      <t xml:space="preserve">
Use a spreadsheet to store and interrogate information, </t>
    </r>
    <r>
      <rPr>
        <i/>
        <sz val="10"/>
        <rFont val="Arial"/>
        <family val="2"/>
      </rPr>
      <t>e.g. add information to a spreadsheet, discuss the information and begin to answer specific questions.</t>
    </r>
    <r>
      <rPr>
        <sz val="10"/>
        <rFont val="Arial"/>
        <family val="2"/>
      </rPr>
      <t xml:space="preserve">
Create a graph using a spreadsheet.</t>
    </r>
  </si>
  <si>
    <r>
      <t xml:space="preserve">1. </t>
    </r>
    <r>
      <rPr>
        <b/>
        <sz val="10"/>
        <rFont val="Arial"/>
        <family val="2"/>
      </rPr>
      <t>Database</t>
    </r>
    <r>
      <rPr>
        <sz val="10"/>
        <rFont val="Arial"/>
        <family val="2"/>
      </rPr>
      <t xml:space="preserve">
Create a simple database, </t>
    </r>
    <r>
      <rPr>
        <i/>
        <sz val="10"/>
        <rFont val="Arial"/>
        <family val="2"/>
      </rPr>
      <t xml:space="preserve">e.g. identifying records, fields, etc., using prepared software. </t>
    </r>
    <r>
      <rPr>
        <sz val="10"/>
        <rFont val="Arial"/>
        <family val="2"/>
      </rPr>
      <t xml:space="preserve">
Perform simple searches and extract information on branching databases, </t>
    </r>
    <r>
      <rPr>
        <i/>
        <sz val="10"/>
        <rFont val="Arial"/>
        <family val="2"/>
      </rPr>
      <t>e.g. simple search on branching database to answer questions and check statements.</t>
    </r>
    <r>
      <rPr>
        <sz val="10"/>
        <rFont val="Arial"/>
        <family val="2"/>
      </rPr>
      <t xml:space="preserve">
Add and amend records in databases, </t>
    </r>
    <r>
      <rPr>
        <i/>
        <sz val="10"/>
        <rFont val="Arial"/>
        <family val="2"/>
      </rPr>
      <t>e.g. fields.</t>
    </r>
    <r>
      <rPr>
        <sz val="10"/>
        <rFont val="Arial"/>
        <family val="2"/>
      </rPr>
      <t xml:space="preserve">
</t>
    </r>
    <r>
      <rPr>
        <b/>
        <sz val="10"/>
        <rFont val="Arial"/>
        <family val="2"/>
      </rPr>
      <t>Spreadsheet</t>
    </r>
    <r>
      <rPr>
        <sz val="10"/>
        <rFont val="Arial"/>
        <family val="2"/>
      </rPr>
      <t xml:space="preserve"> 
Extract information from spreadsheet to answer specific questions.
Add information to a given spreadsheet.</t>
    </r>
  </si>
  <si>
    <r>
      <t>1. Create an online form to capture data.</t>
    </r>
    <r>
      <rPr>
        <u/>
        <sz val="10"/>
        <rFont val="Arial"/>
        <family val="2"/>
      </rPr>
      <t xml:space="preserve">
</t>
    </r>
    <r>
      <rPr>
        <sz val="10"/>
        <rFont val="Arial"/>
        <family val="2"/>
      </rPr>
      <t xml:space="preserve">1. </t>
    </r>
    <r>
      <rPr>
        <b/>
        <sz val="10"/>
        <rFont val="Arial"/>
        <family val="2"/>
      </rPr>
      <t>Database</t>
    </r>
    <r>
      <rPr>
        <sz val="10"/>
        <rFont val="Arial"/>
        <family val="2"/>
      </rPr>
      <t xml:space="preserve">
Check validity of data entered. 
Carry out searches on multiple fields, </t>
    </r>
    <r>
      <rPr>
        <i/>
        <sz val="10"/>
        <rFont val="Arial"/>
        <family val="2"/>
      </rPr>
      <t>e.g. AND, OR, NOT.</t>
    </r>
    <r>
      <rPr>
        <sz val="10"/>
        <rFont val="Arial"/>
        <family val="2"/>
      </rPr>
      <t xml:space="preserve">
</t>
    </r>
    <r>
      <rPr>
        <b/>
        <sz val="10"/>
        <rFont val="Arial"/>
        <family val="2"/>
      </rPr>
      <t>Spreadsheet</t>
    </r>
    <r>
      <rPr>
        <sz val="10"/>
        <rFont val="Arial"/>
        <family val="2"/>
      </rPr>
      <t xml:space="preserve">
Use of complex formulae and formatting, </t>
    </r>
    <r>
      <rPr>
        <i/>
        <sz val="10"/>
        <rFont val="Arial"/>
        <family val="2"/>
      </rPr>
      <t>e.g. IF, and Conditional formatting.</t>
    </r>
    <r>
      <rPr>
        <sz val="10"/>
        <rFont val="Arial"/>
        <family val="2"/>
      </rPr>
      <t xml:space="preserve">
Present output results in a variety of formats (screen and paper). </t>
    </r>
  </si>
  <si>
    <r>
      <t xml:space="preserve">1. </t>
    </r>
    <r>
      <rPr>
        <b/>
        <sz val="10"/>
        <rFont val="Arial"/>
        <family val="2"/>
      </rPr>
      <t>Database</t>
    </r>
    <r>
      <rPr>
        <sz val="10"/>
        <rFont val="Arial"/>
        <family val="2"/>
      </rPr>
      <t xml:space="preserve">
Design and use appropriate apparatus to capture large data sets such as scientific equipment and data loggers.
</t>
    </r>
    <r>
      <rPr>
        <b/>
        <sz val="10"/>
        <rFont val="Arial"/>
        <family val="2"/>
      </rPr>
      <t>Spreadsheet</t>
    </r>
    <r>
      <rPr>
        <sz val="10"/>
        <rFont val="Arial"/>
        <family val="2"/>
      </rPr>
      <t xml:space="preserve">
Produce complex formulae to allow data manipulation and calculation for selected tasks.</t>
    </r>
  </si>
  <si>
    <r>
      <t xml:space="preserve">1. </t>
    </r>
    <r>
      <rPr>
        <b/>
        <sz val="10"/>
        <rFont val="Arial"/>
        <family val="2"/>
      </rPr>
      <t>Database</t>
    </r>
    <r>
      <rPr>
        <sz val="10"/>
        <rFont val="Arial"/>
        <family val="2"/>
      </rPr>
      <t xml:space="preserve">
Produce reports, pictures, audio to represent data suitable for task and audience.
Create rules to perform a task.
</t>
    </r>
    <r>
      <rPr>
        <b/>
        <sz val="10"/>
        <rFont val="Arial"/>
        <family val="2"/>
      </rPr>
      <t>Spreadsheet</t>
    </r>
    <r>
      <rPr>
        <sz val="10"/>
        <rFont val="Arial"/>
        <family val="2"/>
      </rPr>
      <t xml:space="preserve">
Use more than one function in a spreadsheet.
</t>
    </r>
  </si>
  <si>
    <r>
      <t xml:space="preserve">1. </t>
    </r>
    <r>
      <rPr>
        <b/>
        <sz val="10"/>
        <rFont val="Arial"/>
        <family val="2"/>
      </rPr>
      <t>Database</t>
    </r>
    <r>
      <rPr>
        <sz val="10"/>
        <rFont val="Arial"/>
        <family val="2"/>
      </rPr>
      <t xml:space="preserve">
Create a database with relevant information and develop input forms.
Create appropriate output forms/reports to display relevant information.
Produce queries based on multiple search criteria. 
Know the benefits and limitations of storing information in a flat file structure. 
</t>
    </r>
    <r>
      <rPr>
        <b/>
        <sz val="10"/>
        <rFont val="Arial"/>
        <family val="2"/>
      </rPr>
      <t>Spreadsheet</t>
    </r>
    <r>
      <rPr>
        <sz val="10"/>
        <rFont val="Arial"/>
        <family val="2"/>
      </rPr>
      <t xml:space="preserve"> 
Create custom rules or Macros to validate and/or verify data.
</t>
    </r>
  </si>
  <si>
    <t>Overview</t>
  </si>
  <si>
    <t>This sheet shows the number of times that each element has been touched on across the year for each year group. It will change colour as more data is added and will highlight the areas with little, some or lots of coverage in order to help senior leaders and DCF responsibility holders work with staff to ensure even coverage throughout the school. It is recommended that this sheet be protected/locked for editing.</t>
  </si>
  <si>
    <t>Departments</t>
  </si>
  <si>
    <t>Year Groups</t>
  </si>
  <si>
    <t>Welsh</t>
  </si>
  <si>
    <t>Year 7</t>
  </si>
  <si>
    <t>English</t>
  </si>
  <si>
    <t>Year 8</t>
  </si>
  <si>
    <t>Mathematics</t>
  </si>
  <si>
    <t>Year 9</t>
  </si>
  <si>
    <t>Science</t>
  </si>
  <si>
    <t>Year 10</t>
  </si>
  <si>
    <t>Year 11</t>
  </si>
  <si>
    <t>Geography</t>
  </si>
  <si>
    <t>Religious Education</t>
  </si>
  <si>
    <t>Technology</t>
  </si>
  <si>
    <t>Art</t>
  </si>
  <si>
    <t>Music</t>
  </si>
  <si>
    <t>Drama</t>
  </si>
  <si>
    <t>Modern Languages</t>
  </si>
  <si>
    <t>Physical Education</t>
  </si>
  <si>
    <t>ICT</t>
  </si>
  <si>
    <t>Welsh Bac</t>
  </si>
  <si>
    <t>Other Subject1</t>
  </si>
  <si>
    <t>Other Subject2</t>
  </si>
  <si>
    <t>Other Subject3</t>
  </si>
  <si>
    <t>Iaith</t>
  </si>
  <si>
    <t>Lookup</t>
  </si>
  <si>
    <t>I103:I115</t>
  </si>
  <si>
    <t>Sheet Names</t>
  </si>
  <si>
    <t>Enwau Taenlenni</t>
  </si>
  <si>
    <t>Enw/Name</t>
  </si>
  <si>
    <t>Arweiniaid</t>
  </si>
  <si>
    <t xml:space="preserve"> 4. Data and computational thinking    </t>
  </si>
  <si>
    <t>Identity, image and reputation – Classroom task ideas</t>
  </si>
  <si>
    <t>Health and well-being – Classroom task ideas</t>
  </si>
  <si>
    <t>Digital rights, licensing and ownership – Classroom task ideas</t>
  </si>
  <si>
    <t xml:space="preserve">Online behaviour and cyberbullying – Classroom task ideas
</t>
  </si>
  <si>
    <t>Communication – Classroom task ideas</t>
  </si>
  <si>
    <t>Collaboration – Classroom task ideas</t>
  </si>
  <si>
    <t>Planning, sourcing and searching – Classroom task ideas</t>
  </si>
  <si>
    <t>Creating – Classroom task ideas</t>
  </si>
  <si>
    <t>Evaluating and improving – Classroom task ideas</t>
  </si>
  <si>
    <t>Problem solving and modelling – Classroom task ideas</t>
  </si>
  <si>
    <t>Data and information literacy – Classroom task ideas</t>
  </si>
  <si>
    <t>Year group sheets</t>
  </si>
  <si>
    <t>These sheets are used by class teachers/year group teams to record when each strand is covered across the year and in what foundation subject area. It is the responsibility of the teachers to ensure that the tasks planned cover the full range of skills within each element over the course of the year. There is space to record a brief note to detail the type of task done to enable subject leaders to use this document to review provision.</t>
  </si>
  <si>
    <r>
      <t xml:space="preserve">recognise that actions have consequences and identify simple rules to keep them safe (offline and online), </t>
    </r>
    <r>
      <rPr>
        <i/>
        <sz val="10"/>
        <rFont val="Arial"/>
        <family val="2"/>
      </rPr>
      <t>e.g. classroom rules/charters should incorporate digital and non-digital rules</t>
    </r>
    <r>
      <rPr>
        <sz val="10"/>
        <rFont val="Arial"/>
        <family val="2"/>
      </rPr>
      <t xml:space="preserve">
recognise that data can be shared online,</t>
    </r>
    <r>
      <rPr>
        <i/>
        <sz val="10"/>
        <rFont val="Arial"/>
        <family val="2"/>
      </rPr>
      <t xml:space="preserve"> e.g. with adult support, find images of themselves and others for instance on the school website/school social media page, etc</t>
    </r>
    <r>
      <rPr>
        <sz val="10"/>
        <rFont val="Arial"/>
        <family val="2"/>
      </rPr>
      <t>.
 </t>
    </r>
  </si>
  <si>
    <r>
      <t xml:space="preserve">build a positive reputation in the context of their employment prospects, </t>
    </r>
    <r>
      <rPr>
        <i/>
        <sz val="10"/>
        <rFont val="Arial"/>
        <family val="2"/>
      </rPr>
      <t>e.g. use social media responsibly</t>
    </r>
    <r>
      <rPr>
        <sz val="10"/>
        <rFont val="Arial"/>
        <family val="2"/>
      </rPr>
      <t xml:space="preserve">
understand the ways websites and companies collect data online and utilise it to personalise content for their users, </t>
    </r>
    <r>
      <rPr>
        <i/>
        <sz val="10"/>
        <rFont val="Arial"/>
        <family val="2"/>
      </rPr>
      <t>e.g. personal data being shared</t>
    </r>
    <r>
      <rPr>
        <sz val="10"/>
        <rFont val="Arial"/>
        <family val="2"/>
      </rPr>
      <t xml:space="preserve">
recognise the risks and the uses of data/services on personal devices within the terms and conditions of a range of software and web services.
</t>
    </r>
  </si>
  <si>
    <r>
      <t xml:space="preserve">explain the ethical issues of corporate encryption, </t>
    </r>
    <r>
      <rPr>
        <i/>
        <sz val="10"/>
        <rFont val="Arial"/>
        <family val="2"/>
      </rPr>
      <t>e.g building in a bypass system</t>
    </r>
    <r>
      <rPr>
        <sz val="10"/>
        <rFont val="Arial"/>
        <family val="2"/>
      </rPr>
      <t xml:space="preserve">
identify and describe the data protection policies of a variety of organisations located in different countries, and how this affects the way that they work
identify how organisations become data compliant when using multi-national products.
</t>
    </r>
  </si>
  <si>
    <r>
      <t xml:space="preserve">identify an image of themselves, </t>
    </r>
    <r>
      <rPr>
        <i/>
        <sz val="10"/>
        <rFont val="Arial"/>
        <family val="2"/>
      </rPr>
      <t>e.g. touch an image of their face on-screen.</t>
    </r>
    <r>
      <rPr>
        <sz val="10"/>
        <rFont val="Arial"/>
        <family val="2"/>
      </rPr>
      <t xml:space="preserve">
</t>
    </r>
    <r>
      <rPr>
        <strike/>
        <sz val="10"/>
        <rFont val="Arial"/>
        <family val="2"/>
      </rPr>
      <t xml:space="preserve">
</t>
    </r>
    <r>
      <rPr>
        <strike/>
        <sz val="10"/>
        <color rgb="FFFF0000"/>
        <rFont val="Arial"/>
        <family val="2"/>
      </rPr>
      <t/>
    </r>
  </si>
  <si>
    <r>
      <t>understand simple rules for sharing images and data,</t>
    </r>
    <r>
      <rPr>
        <i/>
        <sz val="10"/>
        <rFont val="Arial"/>
        <family val="2"/>
      </rPr>
      <t xml:space="preserve"> e.g. understand that photographs cannot be taken of others or shared online without seeking permission first
          </t>
    </r>
    <r>
      <rPr>
        <sz val="10"/>
        <rFont val="Arial"/>
        <family val="2"/>
      </rPr>
      <t xml:space="preserve">
use strategies for creating and keeping strong, secure passwords, </t>
    </r>
    <r>
      <rPr>
        <i/>
        <sz val="10"/>
        <rFont val="Arial"/>
        <family val="2"/>
      </rPr>
      <t>e.g. three to four random words joined together or using capitalisation and numbers.</t>
    </r>
  </si>
  <si>
    <r>
      <t xml:space="preserve">explain what metadata of a photograph can include, e.g. date, time and location
identify benefits and risks of mobile devices broadcasting the location of the user/device, </t>
    </r>
    <r>
      <rPr>
        <i/>
        <sz val="10"/>
        <rFont val="Arial"/>
        <family val="2"/>
      </rPr>
      <t>e.g. apps accessing location </t>
    </r>
    <r>
      <rPr>
        <sz val="10"/>
        <rFont val="Arial"/>
        <family val="2"/>
      </rPr>
      <t xml:space="preserve">
identify secure sites by looking for privacy seals of approval, </t>
    </r>
    <r>
      <rPr>
        <i/>
        <sz val="10"/>
        <rFont val="Arial"/>
        <family val="2"/>
      </rPr>
      <t>e.g. https, padlock icon</t>
    </r>
    <r>
      <rPr>
        <sz val="10"/>
        <rFont val="Arial"/>
        <family val="2"/>
      </rPr>
      <t xml:space="preserve">
identify the benefits and risks of giving personal information and device access to different software
understand how and why people use their information and online presence to create a virtual image of themselves as a user.    
</t>
    </r>
  </si>
  <si>
    <t>1. Photograph of their work shown on-screen via casting.
2. Swipe/enter a simple 4-digit pin on a tablet/device.</t>
  </si>
  <si>
    <t>2. and 3. (Common Sense Media) Does it matter who has your data? - Lesson 2 
Create CVs and use recruitment tools.
Evaluate the risks and benefits of using online tools to aid employment prospects and the need to be mindful of personal data submitted.                                                                 
[Explore how websites and companies collect data online and use it to personalise content for their users. Consider companies’ motives in doing so.]</t>
  </si>
  <si>
    <r>
      <t xml:space="preserve">select preferred items on digital media, including items to create, </t>
    </r>
    <r>
      <rPr>
        <i/>
        <sz val="10"/>
        <rFont val="Arial"/>
        <family val="2"/>
      </rPr>
      <t>e.g. choose draw/paint icon on website or platform</t>
    </r>
    <r>
      <rPr>
        <sz val="10"/>
        <rFont val="Arial"/>
        <family val="2"/>
      </rPr>
      <t xml:space="preserve">
identify the preferred items of others, </t>
    </r>
    <r>
      <rPr>
        <i/>
        <sz val="10"/>
        <rFont val="Arial"/>
        <family val="2"/>
      </rPr>
      <t>e.g. find icon for website another learner likes.</t>
    </r>
  </si>
  <si>
    <r>
      <t xml:space="preserve">acknowledge age restrictions and suitability of digital media and devices, </t>
    </r>
    <r>
      <rPr>
        <i/>
        <sz val="10"/>
        <rFont val="Arial"/>
        <family val="2"/>
      </rPr>
      <t xml:space="preserve">e.g. locate and begin to understand PEGI ratings and age restriction guidelines 
</t>
    </r>
    <r>
      <rPr>
        <sz val="10"/>
        <rFont val="Arial"/>
        <family val="2"/>
      </rPr>
      <t xml:space="preserve">
identify physical and emotional effects of playing/watching inappropriate content/games.  </t>
    </r>
  </si>
  <si>
    <r>
      <t xml:space="preserve">think critically about the different purposes and contexts of digital image editing, </t>
    </r>
    <r>
      <rPr>
        <i/>
        <sz val="10"/>
        <rFont val="Arial"/>
        <family val="2"/>
      </rPr>
      <t>e.g. explore the benefits and negative points of photograph manipulation; evaluate digitally edited images in terms of context and purpose</t>
    </r>
    <r>
      <rPr>
        <sz val="10"/>
        <rFont val="Arial"/>
        <family val="2"/>
      </rPr>
      <t xml:space="preserve">
take reasonable steps to avoid health problems (physical and psychological), caused by the use of technology
understand the legal responsibilities for disposal of technology and the environmental impact of doing so.</t>
    </r>
  </si>
  <si>
    <t>think critically about the different purposes and contexts of digital image editing
take reasonable steps to avoid health problems caused by the use of technology and suggest strategies to prevent or reduce the problems (physical and psychological) 
explain how to access support from professionals and organisations
understand the legal responsibilities for disposal of technology and the environmental impact of doing so.</t>
  </si>
  <si>
    <r>
      <t xml:space="preserve">talk about everyday use of devices and digital media, </t>
    </r>
    <r>
      <rPr>
        <i/>
        <sz val="10"/>
        <rFont val="Arial"/>
        <family val="2"/>
      </rPr>
      <t>e.g. identify a range of media and digital devices from familiar experiences</t>
    </r>
    <r>
      <rPr>
        <sz val="10"/>
        <rFont val="Arial"/>
        <family val="2"/>
      </rPr>
      <t xml:space="preserve">. Make simple observations about their uses.
</t>
    </r>
  </si>
  <si>
    <t>1. Use an electronic keyboard to make sounds.
1. Use a tablet/device to paint or draw/make marks.</t>
  </si>
  <si>
    <r>
      <t xml:space="preserve">cite all sources when researching and explain the importance of this, </t>
    </r>
    <r>
      <rPr>
        <i/>
        <sz val="10"/>
        <rFont val="Arial"/>
        <family val="2"/>
      </rPr>
      <t>e.g. create simple lists for the referencing of digital and offline sources; discuss rights and permissions associated with this</t>
    </r>
    <r>
      <rPr>
        <sz val="10"/>
        <rFont val="Arial"/>
        <family val="2"/>
      </rPr>
      <t xml:space="preserve">
understand that photographs can be edited digitally and the rights and permissions associated with this.</t>
    </r>
  </si>
  <si>
    <r>
      <t xml:space="preserve">understand copyright, licensing, fair use, and the rights they have as creators, </t>
    </r>
    <r>
      <rPr>
        <i/>
        <sz val="10"/>
        <rFont val="Arial"/>
        <family val="2"/>
      </rPr>
      <t>e.g. consider different ways people license their copyrighted work</t>
    </r>
    <r>
      <rPr>
        <sz val="10"/>
        <rFont val="Arial"/>
        <family val="2"/>
      </rPr>
      <t xml:space="preserve">
explain basic copyright laws, </t>
    </r>
    <r>
      <rPr>
        <i/>
        <sz val="10"/>
        <rFont val="Arial"/>
        <family val="2"/>
      </rPr>
      <t>e.g. learn that copyright is a legal system that protects their rights to creative work</t>
    </r>
    <r>
      <rPr>
        <sz val="10"/>
        <rFont val="Arial"/>
        <family val="2"/>
      </rPr>
      <t xml:space="preserve">.
</t>
    </r>
  </si>
  <si>
    <r>
      <t xml:space="preserve">understand copyright, licensing, fair use, and the rights they have as creators
explain basic copyright laws, </t>
    </r>
    <r>
      <rPr>
        <i/>
        <sz val="10"/>
        <rFont val="Arial"/>
        <family val="2"/>
      </rPr>
      <t>e.g. explore the ethical and legal ramifications of piracy and plagiarism and know that they are irresponsible and disrespectful</t>
    </r>
    <r>
      <rPr>
        <sz val="10"/>
        <rFont val="Arial"/>
        <family val="2"/>
      </rPr>
      <t xml:space="preserve">
act responsibly as creators and users of creative work, </t>
    </r>
    <r>
      <rPr>
        <i/>
        <sz val="10"/>
        <rFont val="Arial"/>
        <family val="2"/>
      </rPr>
      <t>e.g. explore decisions that creators make when exercising their creative rights and responsibilities, giving consideration to ethical, real-life issues</t>
    </r>
    <r>
      <rPr>
        <sz val="10"/>
        <rFont val="Arial"/>
        <family val="2"/>
      </rPr>
      <t>.  </t>
    </r>
  </si>
  <si>
    <r>
      <t>respond differently to images of familiar people and other images,</t>
    </r>
    <r>
      <rPr>
        <i/>
        <sz val="10"/>
        <rFont val="Arial"/>
        <family val="2"/>
      </rPr>
      <t xml:space="preserve"> e.g. gesture through facial expression or body language when watching images of themselves and friends, and images related to relevant curriculum content on-screen.</t>
    </r>
  </si>
  <si>
    <r>
      <t>find a photograph/symbol/name for themselves and other familiar people,</t>
    </r>
    <r>
      <rPr>
        <i/>
        <sz val="10"/>
        <rFont val="Arial"/>
        <family val="2"/>
      </rPr>
      <t xml:space="preserve"> e.g. find photographs on a digital album.</t>
    </r>
  </si>
  <si>
    <r>
      <t xml:space="preserve">add their name to digital work by using initial letter, </t>
    </r>
    <r>
      <rPr>
        <i/>
        <sz val="10"/>
        <rFont val="Arial"/>
        <family val="2"/>
      </rPr>
      <t>e.g. type the first initial of their name on a keyboard</t>
    </r>
    <r>
      <rPr>
        <sz val="10"/>
        <rFont val="Arial"/>
        <family val="2"/>
      </rPr>
      <t xml:space="preserve">
identify some work that belongs to others,</t>
    </r>
    <r>
      <rPr>
        <i/>
        <sz val="10"/>
        <rFont val="Arial"/>
        <family val="2"/>
      </rPr>
      <t xml:space="preserve"> e.g. find a photograph/picture created by a familiar peer/adult</t>
    </r>
    <r>
      <rPr>
        <sz val="10"/>
        <rFont val="Arial"/>
        <family val="2"/>
      </rPr>
      <t>.</t>
    </r>
  </si>
  <si>
    <r>
      <t xml:space="preserve">add their name to digital work, </t>
    </r>
    <r>
      <rPr>
        <i/>
        <sz val="10"/>
        <rFont val="Arial"/>
        <family val="2"/>
      </rPr>
      <t>e.g. type their first name on a keyboard</t>
    </r>
    <r>
      <rPr>
        <sz val="10"/>
        <rFont val="Arial"/>
        <family val="2"/>
      </rPr>
      <t xml:space="preserve">
find the name of the author on digital work.</t>
    </r>
  </si>
  <si>
    <t xml:space="preserve">1. Use the camera tool on a tablet/device to take a photograph/video and display on a large screen for rest of the class to see. </t>
  </si>
  <si>
    <t>1. On-screen, select own photo to add to their own work.</t>
  </si>
  <si>
    <r>
      <t xml:space="preserve">observe others online, </t>
    </r>
    <r>
      <rPr>
        <i/>
        <sz val="10"/>
        <rFont val="Arial"/>
        <family val="2"/>
      </rPr>
      <t>e.g. watch familiar people with interest on-screen</t>
    </r>
    <r>
      <rPr>
        <sz val="10"/>
        <rFont val="Arial"/>
        <family val="2"/>
      </rPr>
      <t xml:space="preserve">
attract and draw adult attention to something/someone online, </t>
    </r>
    <r>
      <rPr>
        <i/>
        <sz val="10"/>
        <rFont val="Arial"/>
        <family val="2"/>
      </rPr>
      <t>e.g. use sounds/gestures/show excitement to attract others' attention to items on-screen</t>
    </r>
    <r>
      <rPr>
        <sz val="10"/>
        <rFont val="Arial"/>
        <family val="2"/>
      </rPr>
      <t xml:space="preserve">
communicate simple likes/dislikes, </t>
    </r>
    <r>
      <rPr>
        <i/>
        <sz val="10"/>
        <rFont val="Arial"/>
        <family val="2"/>
      </rPr>
      <t>e.g. accept or reject a digital activity offered by an adult</t>
    </r>
    <r>
      <rPr>
        <sz val="10"/>
        <rFont val="Arial"/>
        <family val="2"/>
      </rPr>
      <t xml:space="preserve">.
</t>
    </r>
  </si>
  <si>
    <r>
      <t xml:space="preserve">interact with others online, </t>
    </r>
    <r>
      <rPr>
        <i/>
        <sz val="10"/>
        <rFont val="Arial"/>
        <family val="2"/>
      </rPr>
      <t>e.g. use video chat media</t>
    </r>
    <r>
      <rPr>
        <sz val="10"/>
        <rFont val="Arial"/>
        <family val="2"/>
      </rPr>
      <t xml:space="preserve">
identify their own emotions on-screen and indicate to an adult.
</t>
    </r>
    <r>
      <rPr>
        <strike/>
        <sz val="10"/>
        <color rgb="FFFF0000"/>
        <rFont val="Arial"/>
        <family val="2"/>
      </rPr>
      <t/>
    </r>
  </si>
  <si>
    <r>
      <t xml:space="preserve">identify emotions of others on a range of digital software, </t>
    </r>
    <r>
      <rPr>
        <i/>
        <sz val="10"/>
        <rFont val="Arial"/>
        <family val="2"/>
      </rPr>
      <t>e.g. talk about feelings and begin to recognise emotions; consider how actions and words can affect others; realise that behaviour has consequences; identify when they are angry worried or frightened and know who to ask for help</t>
    </r>
    <r>
      <rPr>
        <sz val="10"/>
        <rFont val="Arial"/>
        <family val="2"/>
      </rPr>
      <t xml:space="preserve">
give reasons for likes/dislikes of on-screen activities.
</t>
    </r>
  </si>
  <si>
    <r>
      <t xml:space="preserve">explain how people can connect with others online, </t>
    </r>
    <r>
      <rPr>
        <i/>
        <sz val="10"/>
        <rFont val="Arial"/>
        <family val="2"/>
      </rPr>
      <t xml:space="preserve">e.g. identify forms of communication (including digital)  </t>
    </r>
    <r>
      <rPr>
        <sz val="10"/>
        <rFont val="Arial"/>
        <family val="2"/>
      </rPr>
      <t xml:space="preserve">        
use appropriate words and feelings, </t>
    </r>
    <r>
      <rPr>
        <i/>
        <sz val="10"/>
        <rFont val="Arial"/>
        <family val="2"/>
      </rPr>
      <t>e.g. discuss words and feelings that could upset people – link to offline personal and social education (PSE) and well-being work</t>
    </r>
    <r>
      <rPr>
        <sz val="10"/>
        <rFont val="Arial"/>
        <family val="2"/>
      </rPr>
      <t xml:space="preserve">.
</t>
    </r>
  </si>
  <si>
    <r>
      <t xml:space="preserve">use digital technology to communicate and connect with others locally and globally, </t>
    </r>
    <r>
      <rPr>
        <i/>
        <sz val="10"/>
        <rFont val="Arial"/>
        <family val="2"/>
      </rPr>
      <t xml:space="preserve">e.g. text, image, photographs, video, newsletters, e-mail, web services
</t>
    </r>
    <r>
      <rPr>
        <i/>
        <sz val="10"/>
        <rFont val="Arial"/>
        <family val="2"/>
      </rPr>
      <t xml:space="preserve">
</t>
    </r>
    <r>
      <rPr>
        <sz val="10"/>
        <rFont val="Arial"/>
        <family val="2"/>
      </rPr>
      <t>interact appropriately with others,</t>
    </r>
    <r>
      <rPr>
        <i/>
        <sz val="10"/>
        <rFont val="Arial"/>
        <family val="2"/>
      </rPr>
      <t xml:space="preserve"> e.g. follow the same rules when communicating face-to-face and online. </t>
    </r>
    <r>
      <rPr>
        <sz val="10"/>
        <rFont val="Arial"/>
        <family val="2"/>
      </rPr>
      <t xml:space="preserve">
</t>
    </r>
  </si>
  <si>
    <r>
      <t xml:space="preserve">explain the similarities and differences between offline and online communications, </t>
    </r>
    <r>
      <rPr>
        <i/>
        <sz val="10"/>
        <rFont val="Arial"/>
        <family val="2"/>
      </rPr>
      <t xml:space="preserve">e.g. follow the same rules when communicating face-to-face and online; discuss how online communication can be misinterpreted </t>
    </r>
    <r>
      <rPr>
        <sz val="10"/>
        <rFont val="Arial"/>
        <family val="2"/>
      </rPr>
      <t xml:space="preserve">
</t>
    </r>
    <r>
      <rPr>
        <sz val="10"/>
        <rFont val="Arial"/>
        <family val="2"/>
      </rPr>
      <t xml:space="preserve">
compose clear and appropriate messages in online communities
</t>
    </r>
    <r>
      <rPr>
        <sz val="10"/>
        <rFont val="Arial"/>
        <family val="2"/>
      </rPr>
      <t xml:space="preserve">
identify different forms of bullying, including cyberbullying, and suggest strategies for dealing with it, </t>
    </r>
    <r>
      <rPr>
        <i/>
        <sz val="10"/>
        <rFont val="Arial"/>
        <family val="2"/>
      </rPr>
      <t>e.g. screenshot, block, report.</t>
    </r>
  </si>
  <si>
    <r>
      <t xml:space="preserve">identify high-risk situations and active strategies to avoid them, </t>
    </r>
    <r>
      <rPr>
        <i/>
        <sz val="10"/>
        <rFont val="Arial"/>
        <family val="2"/>
      </rPr>
      <t xml:space="preserve">e.g. critically evaluate behaviour to limit exposure to high-risk situations   </t>
    </r>
    <r>
      <rPr>
        <sz val="10"/>
        <rFont val="Arial"/>
        <family val="2"/>
      </rPr>
      <t>      
define and identify advanced forms of cyberbullying, how to avoid it and the consequences of such actions  
critically evaluate the behaviours of others online and identify how they could be beneficial or damaging.</t>
    </r>
  </si>
  <si>
    <r>
      <t>demonstrate appropriate online behaviour and apply a range of strategies to protect themselves and others from possible online dangers, bullying and inappropriate behaviour,</t>
    </r>
    <r>
      <rPr>
        <i/>
        <sz val="10"/>
        <rFont val="Arial"/>
        <family val="2"/>
      </rPr>
      <t xml:space="preserve"> e.g. turn off comments on digital media, block users; know how to deal with and report inappropriate content and misuse.</t>
    </r>
    <r>
      <rPr>
        <sz val="10"/>
        <rFont val="Arial"/>
        <family val="2"/>
      </rPr>
      <t xml:space="preserve">
</t>
    </r>
    <r>
      <rPr>
        <i/>
        <sz val="10"/>
        <rFont val="Arial"/>
        <family val="2"/>
      </rPr>
      <t xml:space="preserve">
</t>
    </r>
  </si>
  <si>
    <r>
      <t>demonstrate appropriate online behaviour and apply a range of strategies to protect themselves and others from possible online dangers, bullying and inappropriate behaviour,</t>
    </r>
    <r>
      <rPr>
        <i/>
        <sz val="10"/>
        <rFont val="Arial"/>
        <family val="2"/>
      </rPr>
      <t xml:space="preserve"> e.g. turn off comments on digital media, block users; identify the risks and legal consequences of sending intimate images and content/sexting; recognise language that could be deemed to be offensive (including racist, sexist, homophobic, transphobic) in online activities.  
</t>
    </r>
  </si>
  <si>
    <r>
      <t xml:space="preserve">refine strategies to protect themselves and others from possible online dangers, e.g. when communicating online show an active ability to deal with inappropriate behaviour/misuse while actively minimising risks
filter the communication received, </t>
    </r>
    <r>
      <rPr>
        <i/>
        <sz val="10"/>
        <rFont val="Arial"/>
        <family val="2"/>
      </rPr>
      <t>e.g. sorting out e-mails, deciding whom to follow on social media, etc.; responsibly use digital tools to interact with others using more advanced features</t>
    </r>
    <r>
      <rPr>
        <sz val="10"/>
        <rFont val="Arial"/>
        <family val="2"/>
      </rPr>
      <t xml:space="preserve">
demonstrate a basic knowledge of the legal aspects linked to online behaviour, </t>
    </r>
    <r>
      <rPr>
        <i/>
        <sz val="10"/>
        <rFont val="Arial"/>
        <family val="2"/>
      </rPr>
      <t>e.g. cyberbullying, harassment, false statements and publishing inappropriate content/images without consent</t>
    </r>
    <r>
      <rPr>
        <sz val="10"/>
        <rFont val="Arial"/>
        <family val="2"/>
      </rPr>
      <t>.</t>
    </r>
  </si>
  <si>
    <r>
      <t>communicate their own choices in a variety of places for a selection of objects and interactions,</t>
    </r>
    <r>
      <rPr>
        <i/>
        <sz val="10"/>
        <rFont val="Arial"/>
        <family val="2"/>
      </rPr>
      <t xml:space="preserve"> e.g. choose video/phone/picture to communicate by selecting appropriate device.</t>
    </r>
  </si>
  <si>
    <r>
      <t xml:space="preserve">communicate their own choices for a small selection of objects and interactions, </t>
    </r>
    <r>
      <rPr>
        <i/>
        <sz val="10"/>
        <rFont val="Arial"/>
        <family val="2"/>
      </rPr>
      <t>e.g. choose from phone/video chat by selecting appropriate device.</t>
    </r>
  </si>
  <si>
    <r>
      <t xml:space="preserve">understand that there are different forms of online communication, </t>
    </r>
    <r>
      <rPr>
        <i/>
        <sz val="10"/>
        <rFont val="Arial"/>
        <family val="2"/>
      </rPr>
      <t>e.g. e-mail, messaging, video call.</t>
    </r>
  </si>
  <si>
    <t xml:space="preserve">1. Choose between a bubble tube or wind machine. Or choose between an MP3 player and an electronic keyboard to make music. Or choose between battery operated toys.
2. Give picture or symbol for wave machine in hydropool. Or give picture or symbol for preferred DVD.
</t>
  </si>
  <si>
    <r>
      <t xml:space="preserve">1. Use a tablet/device to select from limited number of photos/symbols, a preferred activity, </t>
    </r>
    <r>
      <rPr>
        <i/>
        <sz val="10"/>
        <rFont val="Arial"/>
        <family val="2"/>
      </rPr>
      <t>e.g. music box/vibrating toys.</t>
    </r>
    <r>
      <rPr>
        <sz val="10"/>
        <rFont val="Arial"/>
        <family val="2"/>
      </rPr>
      <t xml:space="preserve"> 
1. Use an interactive whiteboard to select a preferred action on a website, </t>
    </r>
    <r>
      <rPr>
        <i/>
        <sz val="10"/>
        <rFont val="Arial"/>
        <family val="2"/>
      </rPr>
      <t>e.g. a video clip or audio clip.</t>
    </r>
    <r>
      <rPr>
        <sz val="10"/>
        <rFont val="Arial"/>
        <family val="2"/>
      </rPr>
      <t xml:space="preserve">
1. Choose a preferred toy from a selection of battery operated toys, </t>
    </r>
    <r>
      <rPr>
        <i/>
        <sz val="10"/>
        <rFont val="Arial"/>
        <family val="2"/>
      </rPr>
      <t xml:space="preserve">e.g. cars/robots. </t>
    </r>
  </si>
  <si>
    <t>1. During a video link between classrooms or schools, set up by a teacher, engage in simple conversation or interaction with another learner or adult.</t>
  </si>
  <si>
    <r>
      <t xml:space="preserve">turn take with an attentive adult, </t>
    </r>
    <r>
      <rPr>
        <i/>
        <sz val="10"/>
        <rFont val="Arial"/>
        <family val="2"/>
      </rPr>
      <t>e.g. activating music maker and switch attention to the adult when it is the adult's turn.</t>
    </r>
  </si>
  <si>
    <r>
      <t xml:space="preserve">complete a shared digital activity and be aware of the effect of the input of others, </t>
    </r>
    <r>
      <rPr>
        <i/>
        <sz val="10"/>
        <rFont val="Arial"/>
        <family val="2"/>
      </rPr>
      <t>e.g. completing a jigsaw and noticing the other person has put a piece in the wrong place and moving it.</t>
    </r>
  </si>
  <si>
    <r>
      <t xml:space="preserve">save files to a specific location using an appropriate file name, </t>
    </r>
    <r>
      <rPr>
        <i/>
        <sz val="10"/>
        <rFont val="Arial"/>
        <family val="2"/>
      </rPr>
      <t>e.g. select a file name that would be searchable at a later date</t>
    </r>
    <r>
      <rPr>
        <sz val="10"/>
        <rFont val="Arial"/>
        <family val="2"/>
      </rPr>
      <t xml:space="preserve">
understand the importance of saving work periodically to avoid losing work.</t>
    </r>
  </si>
  <si>
    <r>
      <rPr>
        <sz val="10"/>
        <rFont val="Arial"/>
        <family val="2"/>
      </rPr>
      <t>understand that there are different types of storage</t>
    </r>
    <r>
      <rPr>
        <i/>
        <sz val="10"/>
        <rFont val="Arial"/>
        <family val="2"/>
      </rPr>
      <t xml:space="preserve">, e.g. local, network, online, removable
</t>
    </r>
    <r>
      <rPr>
        <sz val="10"/>
        <rFont val="Arial"/>
        <family val="2"/>
      </rPr>
      <t>manage files and folders locally or online</t>
    </r>
    <r>
      <rPr>
        <i/>
        <sz val="10"/>
        <rFont val="Arial"/>
        <family val="2"/>
      </rPr>
      <t>, e.g. move files to a different folder.</t>
    </r>
  </si>
  <si>
    <t>create and share hyperlinks to local, network and online files
password-protect a file.</t>
  </si>
  <si>
    <t xml:space="preserve">track the changes of a document/view the revision history and restore a previous version where appropriate
take account of file size and type, and understand that storage drives may have a limited storage space.
</t>
  </si>
  <si>
    <t>effectively plan with increasing complexity
search efficiently for information and evaluate the reliability of sources of information, justifying opinions and reasons for choices; reference work using appropriate methods.</t>
  </si>
  <si>
    <t>effectively plan with increasing complexity
consider the benefits and limitations of digital tools and information sources and of the results they produce and use these results to inform future judgements about the quality of their work
search efficiently for information and evaluate the reliability of sources of information, justifying opinions and reasons for choices; reference work using appropriate methods.</t>
  </si>
  <si>
    <r>
      <t xml:space="preserve">identify a success criterion in response to questions, </t>
    </r>
    <r>
      <rPr>
        <i/>
        <sz val="10"/>
        <rFont val="Arial"/>
        <family val="2"/>
      </rPr>
      <t>e.g. success criteria may include ensuring the subject is in the middle of the image when taking a photograph</t>
    </r>
    <r>
      <rPr>
        <sz val="10"/>
        <rFont val="Arial"/>
        <family val="2"/>
      </rPr>
      <t xml:space="preserve">
find information with a variety of sources, </t>
    </r>
    <r>
      <rPr>
        <i/>
        <sz val="10"/>
        <rFont val="Arial"/>
        <family val="2"/>
      </rPr>
      <t>e.g. suggest technology as a source of information and explore familiar image/symbol-based websites or apps</t>
    </r>
    <r>
      <rPr>
        <sz val="10"/>
        <rFont val="Arial"/>
        <family val="2"/>
      </rPr>
      <t>.</t>
    </r>
  </si>
  <si>
    <t>interact with technology in order to produce an image, sound or video output
show a preference for different multimedia components including image, sound and video.</t>
  </si>
  <si>
    <r>
      <t xml:space="preserve">1. and 2. </t>
    </r>
    <r>
      <rPr>
        <b/>
        <sz val="10"/>
        <rFont val="Arial"/>
        <family val="2"/>
      </rPr>
      <t>Text</t>
    </r>
    <r>
      <rPr>
        <sz val="10"/>
        <rFont val="Arial"/>
        <family val="2"/>
      </rPr>
      <t xml:space="preserve">
Recognise that the letter selected on an input device such as a keyboard is the same that appears in output such as on-screen.
</t>
    </r>
    <r>
      <rPr>
        <b/>
        <sz val="10"/>
        <rFont val="Arial"/>
        <family val="2"/>
      </rPr>
      <t>Images</t>
    </r>
    <r>
      <rPr>
        <sz val="10"/>
        <rFont val="Arial"/>
        <family val="2"/>
      </rPr>
      <t xml:space="preserve">
Select an image from a choice of four in order to view the image full screen.
</t>
    </r>
    <r>
      <rPr>
        <b/>
        <sz val="10"/>
        <rFont val="Arial"/>
        <family val="2"/>
      </rPr>
      <t>Audio</t>
    </r>
    <r>
      <rPr>
        <sz val="10"/>
        <rFont val="Arial"/>
        <family val="2"/>
      </rPr>
      <t xml:space="preserve">
Start and stop music.</t>
    </r>
  </si>
  <si>
    <r>
      <t xml:space="preserve">1. and 2. </t>
    </r>
    <r>
      <rPr>
        <b/>
        <sz val="10"/>
        <rFont val="Arial"/>
        <family val="2"/>
      </rPr>
      <t>Text</t>
    </r>
    <r>
      <rPr>
        <sz val="10"/>
        <rFont val="Arial"/>
        <family val="2"/>
      </rPr>
      <t xml:space="preserve">
Manipulate text boxes on-screen, by moving, resizing and duplicating. Use tables to structure information in a document or presentation.
</t>
    </r>
    <r>
      <rPr>
        <b/>
        <sz val="10"/>
        <rFont val="Arial"/>
        <family val="2"/>
      </rPr>
      <t>Images</t>
    </r>
    <r>
      <rPr>
        <sz val="10"/>
        <rFont val="Arial"/>
        <family val="2"/>
      </rPr>
      <t xml:space="preserve">
Digitise hand-drawn pictures and include in a presentation.
</t>
    </r>
    <r>
      <rPr>
        <b/>
        <sz val="10"/>
        <rFont val="Arial"/>
        <family val="2"/>
      </rPr>
      <t>Audio</t>
    </r>
    <r>
      <rPr>
        <sz val="10"/>
        <rFont val="Arial"/>
        <family val="2"/>
      </rPr>
      <t xml:space="preserve">
Record and edit audio clips.
</t>
    </r>
    <r>
      <rPr>
        <b/>
        <sz val="10"/>
        <rFont val="Arial"/>
        <family val="2"/>
      </rPr>
      <t>Video</t>
    </r>
    <r>
      <rPr>
        <sz val="10"/>
        <rFont val="Arial"/>
        <family val="2"/>
      </rPr>
      <t xml:space="preserve">
Simple editing (trimming) of video, which includes long shot, mid shot, close up. Use a greenscreen to place learners in front of different backdrops.</t>
    </r>
  </si>
  <si>
    <t>comment on their own work in response to specific question(s)
spontaneously make a change to their own work/self-correct own work.</t>
  </si>
  <si>
    <r>
      <t>give an opinion about their own and others' work and suggest improvements independently and collaboratively,</t>
    </r>
    <r>
      <rPr>
        <i/>
        <sz val="10"/>
        <rFont val="Arial"/>
        <family val="2"/>
      </rPr>
      <t xml:space="preserve"> e.g. check through their work and correct their spelling/use a spellchecker; decide if the red line underneath words point to misspelt words; use suggested spellings where appropriate</t>
    </r>
    <r>
      <rPr>
        <sz val="10"/>
        <rFont val="Arial"/>
        <family val="2"/>
      </rPr>
      <t xml:space="preserve">
give reasons for choices made, </t>
    </r>
    <r>
      <rPr>
        <i/>
        <sz val="10"/>
        <rFont val="Arial"/>
        <family val="2"/>
      </rPr>
      <t>e.g. discuss the benefits and limitations of a spellchecker especially with Welsh language documents</t>
    </r>
    <r>
      <rPr>
        <sz val="10"/>
        <rFont val="Arial"/>
        <family val="2"/>
      </rPr>
      <t xml:space="preserve">.  </t>
    </r>
  </si>
  <si>
    <r>
      <t xml:space="preserve">explain reasons for layout and content of own work, </t>
    </r>
    <r>
      <rPr>
        <i/>
        <sz val="10"/>
        <rFont val="Arial"/>
        <family val="2"/>
      </rPr>
      <t>e.g. evaluate the presentation for audience and appropriateness</t>
    </r>
    <r>
      <rPr>
        <sz val="10"/>
        <rFont val="Arial"/>
        <family val="2"/>
      </rPr>
      <t xml:space="preserve">
comment on reasons for layout
invite feedback/responses from others
create groups and share work between them to allow review of work.</t>
    </r>
  </si>
  <si>
    <r>
      <t xml:space="preserve">evaluate own and others' work and justify content for audience, </t>
    </r>
    <r>
      <rPr>
        <i/>
        <sz val="10"/>
        <rFont val="Arial"/>
        <family val="2"/>
      </rPr>
      <t>e.g. comment on others' work in relation to layout and content</t>
    </r>
    <r>
      <rPr>
        <sz val="10"/>
        <rFont val="Arial"/>
        <family val="2"/>
      </rPr>
      <t xml:space="preserve">
respond to feedback.</t>
    </r>
  </si>
  <si>
    <r>
      <t xml:space="preserve">justify the reasons for choices and explain the advantages and disadvantages of the different outputs, </t>
    </r>
    <r>
      <rPr>
        <i/>
        <sz val="10"/>
        <rFont val="Arial"/>
        <family val="2"/>
      </rPr>
      <t>e.g. produce a basic evaluation report including justification for layout and content</t>
    </r>
    <r>
      <rPr>
        <sz val="10"/>
        <rFont val="Arial"/>
        <family val="2"/>
      </rPr>
      <t xml:space="preserve">
suggest and make improvements depending on feedback and self-evaluation. </t>
    </r>
  </si>
  <si>
    <t>justify the reasons for choices and explain the advantages and disadvantages of the different outputs
suggest and make improvements depending on feedback and self-evaluation that are relevant for audience and purpose.</t>
  </si>
  <si>
    <r>
      <t xml:space="preserve">justify reasoning to critical audiences in terms of layout and content, </t>
    </r>
    <r>
      <rPr>
        <i/>
        <sz val="10"/>
        <rFont val="Arial"/>
        <family val="2"/>
      </rPr>
      <t>e.g. produce a detailed evaluation report including justification for layout and content</t>
    </r>
    <r>
      <rPr>
        <sz val="10"/>
        <rFont val="Arial"/>
        <family val="2"/>
      </rPr>
      <t xml:space="preserve">
refer appropriately to sources of information used
make detailed and specific changes based upon feedback and self-evaluation, as relevant. </t>
    </r>
  </si>
  <si>
    <t>justify reasoning to critical audiences in terms of layout and content
refer appropriately to sources of information used
make detailed and specific changes based upon feedback and self-evaluation, as relevant. </t>
  </si>
  <si>
    <t>use a range of appropriate cause and effect devices
copy actions, demonstrating a start and finish
remember learned responses over an extended period of time.</t>
  </si>
  <si>
    <t>use a range of devices to create a desired effect
show a growing awareness of sequences and patterns
follow one-step instructions.</t>
  </si>
  <si>
    <t xml:space="preserve">use a range of devices for different purposes
copy simple patterns and sequences
follow two-step instructions.
</t>
  </si>
  <si>
    <r>
      <t>explain to others how a designed solution works,</t>
    </r>
    <r>
      <rPr>
        <i/>
        <sz val="10"/>
        <rFont val="Arial"/>
        <family val="2"/>
      </rPr>
      <t xml:space="preserve"> e.g. explain a design for a simple playground game and test, correcting any issues that arise
</t>
    </r>
    <r>
      <rPr>
        <sz val="10"/>
        <rFont val="Arial"/>
        <family val="2"/>
      </rPr>
      <t xml:space="preserve">
predict the outcome of simple sequences of instructions,</t>
    </r>
    <r>
      <rPr>
        <i/>
        <sz val="10"/>
        <rFont val="Arial"/>
        <family val="2"/>
      </rPr>
      <t xml:space="preserve"> e.g. predict what will happen if instructions are followed accurately
</t>
    </r>
    <r>
      <rPr>
        <sz val="10"/>
        <rFont val="Arial"/>
        <family val="2"/>
      </rPr>
      <t xml:space="preserve">
create a simple solution that tests an idea, </t>
    </r>
    <r>
      <rPr>
        <i/>
        <sz val="10"/>
        <rFont val="Arial"/>
        <family val="2"/>
      </rPr>
      <t>e.g. predict what would happen if it went wrong such as the sequence of waking up to go to school.</t>
    </r>
  </si>
  <si>
    <r>
      <t xml:space="preserve">represent a solution symbolically, </t>
    </r>
    <r>
      <rPr>
        <i/>
        <sz val="10"/>
        <rFont val="Arial"/>
        <family val="2"/>
      </rPr>
      <t xml:space="preserve">e.g. the order of waking up, through a diagram or flow chart, </t>
    </r>
    <r>
      <rPr>
        <sz val="10"/>
        <rFont val="Arial"/>
        <family val="2"/>
      </rPr>
      <t xml:space="preserve">and find the variables in the solution
detect and correct mistakes in sequences of instructions, </t>
    </r>
    <r>
      <rPr>
        <i/>
        <sz val="10"/>
        <rFont val="Arial"/>
        <family val="2"/>
      </rPr>
      <t xml:space="preserve">e.g. identify mistakes in a solution that would case it to fail (debug)
</t>
    </r>
    <r>
      <rPr>
        <sz val="10"/>
        <rFont val="Arial"/>
        <family val="2"/>
      </rPr>
      <t xml:space="preserve">
identify repetitions or loops in a sequence, </t>
    </r>
    <r>
      <rPr>
        <i/>
        <sz val="10"/>
        <rFont val="Arial"/>
        <family val="2"/>
      </rPr>
      <t>e.g. identify where to shorten a set of instructions by repeating steps, for instance when learning a new song.</t>
    </r>
  </si>
  <si>
    <r>
      <t xml:space="preserve">identify patterns and opportunities for re-using code (instructions), </t>
    </r>
    <r>
      <rPr>
        <i/>
        <sz val="10"/>
        <rFont val="Arial"/>
        <family val="2"/>
      </rPr>
      <t xml:space="preserve">e.g. parts of a method or instruction list that can be used to solve similar problems in different situations and/or systems
</t>
    </r>
    <r>
      <rPr>
        <sz val="10"/>
        <rFont val="Arial"/>
        <family val="2"/>
      </rPr>
      <t>apply logical reasoning to a problem to formulate a solution,</t>
    </r>
    <r>
      <rPr>
        <i/>
        <sz val="10"/>
        <rFont val="Arial"/>
        <family val="2"/>
      </rPr>
      <t xml:space="preserve"> e.g. explain and justify how and why a solution to a problem is suitable
</t>
    </r>
    <r>
      <rPr>
        <sz val="10"/>
        <rFont val="Arial"/>
        <family val="2"/>
      </rPr>
      <t xml:space="preserve">
modify a given flow chart to change rules of an algorithm, </t>
    </r>
    <r>
      <rPr>
        <i/>
        <sz val="10"/>
        <rFont val="Arial"/>
        <family val="2"/>
      </rPr>
      <t>e.g. adjust conditions of actions in a flow chart, for instance changing the boundaries of a counter in a loop to change how the program functions</t>
    </r>
    <r>
      <rPr>
        <sz val="10"/>
        <rFont val="Arial"/>
        <family val="2"/>
      </rPr>
      <t xml:space="preserve">
change an algorithm and predict the outcome.</t>
    </r>
  </si>
  <si>
    <r>
      <t>identify different parts of a process,</t>
    </r>
    <r>
      <rPr>
        <i/>
        <sz val="10"/>
        <rFont val="Arial"/>
        <family val="2"/>
      </rPr>
      <t xml:space="preserve"> e.g. variables, loops, case statements and comments
</t>
    </r>
    <r>
      <rPr>
        <sz val="10"/>
        <rFont val="Arial"/>
        <family val="2"/>
      </rPr>
      <t xml:space="preserve">predict process outcome after modifying inputs, </t>
    </r>
    <r>
      <rPr>
        <i/>
        <sz val="10"/>
        <rFont val="Arial"/>
        <family val="2"/>
      </rPr>
      <t xml:space="preserve">e.g. predicting the effect of changing/editing a set of instructions
</t>
    </r>
    <r>
      <rPr>
        <sz val="10"/>
        <rFont val="Arial"/>
        <family val="2"/>
      </rPr>
      <t xml:space="preserve">
modify a given flow chart to change the variables of an algorithm,</t>
    </r>
    <r>
      <rPr>
        <i/>
        <sz val="10"/>
        <rFont val="Arial"/>
        <family val="2"/>
      </rPr>
      <t xml:space="preserve"> e.g. add a process or a counter to it that would increment or decrement values.
</t>
    </r>
  </si>
  <si>
    <r>
      <t>decompose complex processes and determine the actions of individual parts,</t>
    </r>
    <r>
      <rPr>
        <i/>
        <sz val="10"/>
        <rFont val="Arial"/>
        <family val="2"/>
      </rPr>
      <t xml:space="preserve"> e.g. multiple WHILE, FOR and IF in either text-based or block-based programming environments
</t>
    </r>
    <r>
      <rPr>
        <sz val="10"/>
        <rFont val="Arial"/>
        <family val="2"/>
      </rPr>
      <t xml:space="preserve">follow given written instructions or flow charts to determine the function or output of a process
recognise that algorithms are language agnostic
follow and develop logical solutions, </t>
    </r>
    <r>
      <rPr>
        <i/>
        <sz val="10"/>
        <rFont val="Arial"/>
        <family val="2"/>
      </rPr>
      <t xml:space="preserve">e.g. demonstrate how a problem could be solved selecting a suitable method to illustrate
</t>
    </r>
    <r>
      <rPr>
        <sz val="10"/>
        <rFont val="Arial"/>
        <family val="2"/>
      </rPr>
      <t xml:space="preserve">detect and correct simple errors in algorithms, </t>
    </r>
    <r>
      <rPr>
        <i/>
        <sz val="10"/>
        <rFont val="Arial"/>
        <family val="2"/>
      </rPr>
      <t xml:space="preserve">e.g. can identify and correct where a syntax error will occur, for instance missing equal signs, variable names spelled incorrectly. 
</t>
    </r>
    <r>
      <rPr>
        <sz val="10"/>
        <rFont val="Arial"/>
        <family val="2"/>
      </rPr>
      <t xml:space="preserve">
</t>
    </r>
  </si>
  <si>
    <t xml:space="preserve">independently create and design models and explain how they represent real-world problems, e.g. selecting and correctly using an appropriate method for illustrating a problem, such as a flow chart or spreadsheet
follow and develop logical solutions to determine actions and outputs of a program/process, e.g. follow pseudocode or a flow chart to come to an outcome, develop a written sequence of steps that could be followed.
</t>
  </si>
  <si>
    <r>
      <t xml:space="preserve">Control a floor robot, programmable toy, or a microwave when cooking.
</t>
    </r>
    <r>
      <rPr>
        <sz val="10"/>
        <color theme="9" tint="-0.249977111117893"/>
        <rFont val="Arial"/>
        <family val="2"/>
      </rPr>
      <t>1. SEND Bee-Bot Basics.
Learners learn to create short sequences of instructions to begin to control a floor robot.</t>
    </r>
    <r>
      <rPr>
        <sz val="10"/>
        <rFont val="Arial"/>
        <family val="2"/>
      </rPr>
      <t xml:space="preserve">
2. Follow verbal instructions from others to get to hidden treasure in a pirates game. 
2. Follow verbal instructions from others to recreate a constructed model.
3. Create and record instructions for others to follow in a mini beast hunt.
</t>
    </r>
    <r>
      <rPr>
        <sz val="10"/>
        <color theme="9" tint="-0.249977111117893"/>
        <rFont val="Arial"/>
        <family val="2"/>
      </rPr>
      <t>4. (Barefoot) River crossing. 
Learners solve the traditional problem of a farmer trying to get a chicken, a fox and corn across a river by acting it out. Developing their logical reasoning skills.</t>
    </r>
  </si>
  <si>
    <r>
      <t xml:space="preserve">1.  Explain the game and rules to others including win/lose conditions.
</t>
    </r>
    <r>
      <rPr>
        <sz val="10"/>
        <color theme="9" tint="-0.249977111117893"/>
        <rFont val="Arial"/>
        <family val="2"/>
      </rPr>
      <t xml:space="preserve">1. (Barefoot) World map logic 
Learners use logical reasoning to explain their predictions before programming and testing their commands to see if they are correct. </t>
    </r>
    <r>
      <rPr>
        <sz val="10"/>
        <rFont val="Arial"/>
        <family val="2"/>
      </rPr>
      <t xml:space="preserve">
2. Predicting what will happen when a set of instructions on how to care for a plant is followed. 
</t>
    </r>
    <r>
      <rPr>
        <sz val="10"/>
        <color theme="9" tint="-0.249977111117893"/>
        <rFont val="Arial"/>
        <family val="2"/>
      </rPr>
      <t>2. (Barefoot) Spelling rules 
Learners explore graphemes for a particular phoneme (its spelling rules) using logical reasoning to predict the rules.</t>
    </r>
    <r>
      <rPr>
        <sz val="10"/>
        <rFont val="Arial"/>
        <family val="2"/>
      </rPr>
      <t xml:space="preserve">
3. Create instructions to make a sandwich. What would happen if the spread was on the outside of the bread?
</t>
    </r>
    <r>
      <rPr>
        <sz val="10"/>
        <color theme="9" tint="-0.249977111117893"/>
        <rFont val="Arial"/>
        <family val="2"/>
      </rPr>
      <t xml:space="preserve">3. (Barefoot) Bee-Bot Basics: Programming using Bee-Bots
Learners design and solve challenges using a programmable toy. </t>
    </r>
  </si>
  <si>
    <r>
      <t xml:space="preserve">1. Make a flow chart for brushing teeth, preparing breakfast.
</t>
    </r>
    <r>
      <rPr>
        <sz val="10"/>
        <color theme="9" tint="-0.249977111117893"/>
        <rFont val="Arial"/>
        <family val="2"/>
      </rPr>
      <t xml:space="preserve">1. (Barefoot) Sharing sweets </t>
    </r>
    <r>
      <rPr>
        <sz val="10"/>
        <rFont val="Arial"/>
        <family val="2"/>
      </rPr>
      <t xml:space="preserve">
</t>
    </r>
    <r>
      <rPr>
        <sz val="10"/>
        <color theme="9" tint="-0.249977111117893"/>
        <rFont val="Arial"/>
        <family val="2"/>
      </rPr>
      <t>Learners will work out a simple algorithm, a set of instructions on how to share objects, and compare the similarities and differences between them. </t>
    </r>
    <r>
      <rPr>
        <sz val="10"/>
        <rFont val="Arial"/>
        <family val="2"/>
      </rPr>
      <t xml:space="preserve">
2. Give a set of instructions in the wrong order,</t>
    </r>
    <r>
      <rPr>
        <i/>
        <sz val="10"/>
        <rFont val="Arial"/>
        <family val="2"/>
      </rPr>
      <t xml:space="preserve"> e.g. watering a plant, melting chocolate or sequencing a story in the wrong order.</t>
    </r>
    <r>
      <rPr>
        <sz val="10"/>
        <rFont val="Arial"/>
        <family val="2"/>
      </rPr>
      <t xml:space="preserve">
</t>
    </r>
    <r>
      <rPr>
        <sz val="10"/>
        <color theme="9" tint="-0.249977111117893"/>
        <rFont val="Arial"/>
        <family val="2"/>
      </rPr>
      <t xml:space="preserve">
2. (Barefoot) Introduction to decompotition Unplugged; Tut, clap or jive</t>
    </r>
    <r>
      <rPr>
        <sz val="10"/>
        <rFont val="Arial"/>
        <family val="2"/>
      </rPr>
      <t xml:space="preserve">
</t>
    </r>
    <r>
      <rPr>
        <sz val="10"/>
        <color theme="9" tint="-0.249977111117893"/>
        <rFont val="Arial"/>
        <family val="2"/>
      </rPr>
      <t xml:space="preserve">An unplugged activity where learners create handclapping, hand tutting or hand jive sequences of movements. Learners will detect and correct a set of instructions. </t>
    </r>
  </si>
  <si>
    <r>
      <t>1. Model a variety of simple scenarios involving the preparation of food/drinks that includes repetition, where instructions for making a sandwich for one person adapts to making sandwiches for four people. 
2. Could observe a set of traffic lights and note down the pattern of the lights and then different states (</t>
    </r>
    <r>
      <rPr>
        <i/>
        <sz val="10"/>
        <rFont val="Arial"/>
        <family val="2"/>
      </rPr>
      <t>e.g. red light on for 15 seconds</t>
    </r>
    <r>
      <rPr>
        <sz val="10"/>
        <rFont val="Arial"/>
        <family val="2"/>
      </rPr>
      <t xml:space="preserve">) using timer variable for seconds. This could then be modelled in a flow chart.
</t>
    </r>
    <r>
      <rPr>
        <sz val="10"/>
        <color theme="9" tint="-0.249977111117893"/>
        <rFont val="Arial"/>
        <family val="2"/>
      </rPr>
      <t>2. (Barefoot) Shapes and crystal flowers 
Learners learn about repitition (loops) by creating programs to draw patterns made of simple shapes (using scratch).</t>
    </r>
    <r>
      <rPr>
        <sz val="10"/>
        <rFont val="Arial"/>
        <family val="2"/>
      </rPr>
      <t xml:space="preserve">
</t>
    </r>
  </si>
  <si>
    <r>
      <t xml:space="preserve">2. Develop a solution to a problem and demonstrate what would happen if the instructions were in the wrong order. This could be further illustrated by coming up with actual examples of what would make the solution fail and how they could test it suitably. Imagine if two sets of traffic were allowed to travel at the same time without some element of control, or one way system.
</t>
    </r>
    <r>
      <rPr>
        <sz val="10"/>
        <color theme="9" tint="-0.249977111117893"/>
        <rFont val="Arial"/>
        <family val="2"/>
      </rPr>
      <t>2. (Barefoot)  Logical number sequences 
Learners explain the rules for a number sequence and predict what comes next.</t>
    </r>
  </si>
  <si>
    <r>
      <rPr>
        <b/>
        <sz val="10"/>
        <rFont val="Arial"/>
        <family val="2"/>
      </rPr>
      <t>Physical education/Dance</t>
    </r>
    <r>
      <rPr>
        <u/>
        <sz val="10"/>
        <rFont val="Arial"/>
        <family val="2"/>
      </rPr>
      <t xml:space="preserve"> </t>
    </r>
    <r>
      <rPr>
        <sz val="10"/>
        <rFont val="Arial"/>
        <family val="2"/>
      </rPr>
      <t xml:space="preserve">
Look at a sequence of steps for a dance or performance and identify different parts of it. What would the performance look like if the order were changed around? 
</t>
    </r>
    <r>
      <rPr>
        <b/>
        <sz val="10"/>
        <rFont val="Arial"/>
        <family val="2"/>
      </rPr>
      <t>Physical education</t>
    </r>
    <r>
      <rPr>
        <sz val="10"/>
        <rFont val="Arial"/>
        <family val="2"/>
      </rPr>
      <t xml:space="preserve">
Look at sport movements and explain how small changes can affect overall movement. 
</t>
    </r>
    <r>
      <rPr>
        <b/>
        <sz val="10"/>
        <rFont val="Arial"/>
        <family val="2"/>
      </rPr>
      <t>Geography</t>
    </r>
    <r>
      <rPr>
        <u/>
        <sz val="10"/>
        <rFont val="Arial"/>
        <family val="2"/>
      </rPr>
      <t xml:space="preserve"> </t>
    </r>
    <r>
      <rPr>
        <sz val="10"/>
        <rFont val="Arial"/>
        <family val="2"/>
      </rPr>
      <t xml:space="preserve">
Explore a flow chart which examines the effect of global warming with inputs such as the amount of carbon dioxide produced, deforestation, etc., and modify the inputs and variable values. 
 </t>
    </r>
    <r>
      <rPr>
        <u/>
        <sz val="10"/>
        <rFont val="Arial"/>
        <family val="2"/>
      </rPr>
      <t xml:space="preserve">
</t>
    </r>
    <r>
      <rPr>
        <b/>
        <sz val="10"/>
        <rFont val="Arial"/>
        <family val="2"/>
      </rPr>
      <t>Languages</t>
    </r>
    <r>
      <rPr>
        <sz val="10"/>
        <rFont val="Arial"/>
        <family val="2"/>
      </rPr>
      <t xml:space="preserve">
Come to a conclusion of what country you are in by looking at a flow chart that asks questions as inputs on things like currency, landmarks, travel times to get there, etc. 
</t>
    </r>
    <r>
      <rPr>
        <b/>
        <sz val="10"/>
        <rFont val="Arial"/>
        <family val="2"/>
      </rPr>
      <t>Mathematics</t>
    </r>
    <r>
      <rPr>
        <u/>
        <sz val="10"/>
        <rFont val="Arial"/>
        <family val="2"/>
      </rPr>
      <t xml:space="preserve"> </t>
    </r>
    <r>
      <rPr>
        <sz val="10"/>
        <rFont val="Arial"/>
        <family val="2"/>
      </rPr>
      <t xml:space="preserve">
Look at an algorithm to predict the formula for the area or circumference of a circle. 
 </t>
    </r>
    <r>
      <rPr>
        <u/>
        <sz val="10"/>
        <rFont val="Arial"/>
        <family val="2"/>
      </rPr>
      <t xml:space="preserve">
</t>
    </r>
    <r>
      <rPr>
        <b/>
        <sz val="10"/>
        <rFont val="Arial"/>
        <family val="2"/>
      </rPr>
      <t>ICT</t>
    </r>
    <r>
      <rPr>
        <sz val="10"/>
        <rFont val="Arial"/>
        <family val="2"/>
      </rPr>
      <t xml:space="preserve">
Demonstrate appropriate basic commenting of code to explain functionality to a third party, using appropriate language conventions,</t>
    </r>
    <r>
      <rPr>
        <i/>
        <sz val="10"/>
        <rFont val="Arial"/>
        <family val="2"/>
      </rPr>
      <t xml:space="preserve"> e.g. # in Python.</t>
    </r>
    <r>
      <rPr>
        <sz val="10"/>
        <rFont val="Arial"/>
        <family val="2"/>
      </rPr>
      <t xml:space="preserve"> 
Model a solution that replicates a calculator to take in two operands and an operator. Explaining what would be the result of getting the operators the wrong way around or the operands mixed up. During the design of this solution using a flow chart, inputs could be tested for accuracy before potentially coding the solution. 
</t>
    </r>
    <r>
      <rPr>
        <b/>
        <sz val="10"/>
        <rFont val="Arial"/>
        <family val="2"/>
      </rPr>
      <t>Science</t>
    </r>
    <r>
      <rPr>
        <u/>
        <sz val="10"/>
        <rFont val="Arial"/>
        <family val="2"/>
      </rPr>
      <t xml:space="preserve"> </t>
    </r>
    <r>
      <rPr>
        <sz val="10"/>
        <rFont val="Arial"/>
        <family val="2"/>
      </rPr>
      <t xml:space="preserve">
Change a method or step in a method, predict results in light of changes, such as science experiments. Compose an experiment and demonstrate in a flow chart change variables either theoretical or with experimental data and predict the outcome.</t>
    </r>
  </si>
  <si>
    <r>
      <rPr>
        <b/>
        <sz val="10"/>
        <rFont val="Arial"/>
        <family val="2"/>
      </rPr>
      <t>Physical education</t>
    </r>
    <r>
      <rPr>
        <sz val="10"/>
        <rFont val="Arial"/>
        <family val="2"/>
      </rPr>
      <t xml:space="preserve">
Identify parts of a performance that could be extracted and inserted into a separate sequence. Explain what the possibilities and outcomes are of modifying a performance. 
</t>
    </r>
    <r>
      <rPr>
        <b/>
        <sz val="10"/>
        <rFont val="Arial"/>
        <family val="2"/>
      </rPr>
      <t>Drama/Media</t>
    </r>
    <r>
      <rPr>
        <u/>
        <sz val="10"/>
        <rFont val="Arial"/>
        <family val="2"/>
      </rPr>
      <t xml:space="preserve"> </t>
    </r>
    <r>
      <rPr>
        <sz val="10"/>
        <rFont val="Arial"/>
        <family val="2"/>
      </rPr>
      <t xml:space="preserve">
Set piece in film production, sequence sets and acts in the filming process so filming can be done in location order rather than chronological order. 
 </t>
    </r>
    <r>
      <rPr>
        <u/>
        <sz val="10"/>
        <rFont val="Arial"/>
        <family val="2"/>
      </rPr>
      <t xml:space="preserve">
</t>
    </r>
    <r>
      <rPr>
        <b/>
        <sz val="10"/>
        <rFont val="Arial"/>
        <family val="2"/>
      </rPr>
      <t>Food technology</t>
    </r>
    <r>
      <rPr>
        <sz val="10"/>
        <rFont val="Arial"/>
        <family val="2"/>
      </rPr>
      <t xml:space="preserve">  
Large scale food production and flow charts. Recipes large or small scale seeing similarities and differences with the two recipes and could apply numerical quantitative reasoning, i.e. proportional, linear. 
</t>
    </r>
    <r>
      <rPr>
        <b/>
        <sz val="10"/>
        <rFont val="Arial"/>
        <family val="2"/>
      </rPr>
      <t>Geography</t>
    </r>
    <r>
      <rPr>
        <u/>
        <sz val="10"/>
        <rFont val="Arial"/>
        <family val="2"/>
      </rPr>
      <t xml:space="preserve"> </t>
    </r>
    <r>
      <rPr>
        <sz val="10"/>
        <rFont val="Arial"/>
        <family val="2"/>
      </rPr>
      <t xml:space="preserve">
Using visual evidence such as water features on a map, determine where a country is located and what the impact is on the country. 
Produce travel itineraries and journeys and predict the time/monetary cost of adding or removing points of interest.
</t>
    </r>
    <r>
      <rPr>
        <b/>
        <sz val="10"/>
        <rFont val="Arial"/>
        <family val="2"/>
      </rPr>
      <t xml:space="preserve">History </t>
    </r>
    <r>
      <rPr>
        <sz val="10"/>
        <rFont val="Arial"/>
        <family val="2"/>
      </rPr>
      <t xml:space="preserve">
Identify historical events and processes and discuss what changes could have been made to any of the events and predict an alternative outcome, </t>
    </r>
    <r>
      <rPr>
        <i/>
        <sz val="10"/>
        <rFont val="Arial"/>
        <family val="2"/>
      </rPr>
      <t xml:space="preserve">e.g. First World War.  </t>
    </r>
    <r>
      <rPr>
        <sz val="10"/>
        <rFont val="Arial"/>
        <family val="2"/>
      </rPr>
      <t xml:space="preserve">
</t>
    </r>
    <r>
      <rPr>
        <b/>
        <sz val="10"/>
        <rFont val="Arial"/>
        <family val="2"/>
      </rPr>
      <t>Languages</t>
    </r>
    <r>
      <rPr>
        <sz val="10"/>
        <rFont val="Arial"/>
        <family val="2"/>
      </rPr>
      <t xml:space="preserve">
Identify patterns in translation and attempt to produce instructions/code to solve translation problems. Can also provide rules for translation. 
</t>
    </r>
    <r>
      <rPr>
        <b/>
        <sz val="10"/>
        <rFont val="Arial"/>
        <family val="2"/>
      </rPr>
      <t>Mathematics</t>
    </r>
    <r>
      <rPr>
        <u/>
        <sz val="10"/>
        <rFont val="Arial"/>
        <family val="2"/>
      </rPr>
      <t xml:space="preserve"> </t>
    </r>
    <r>
      <rPr>
        <sz val="10"/>
        <rFont val="Arial"/>
        <family val="2"/>
      </rPr>
      <t xml:space="preserve">
Investigate to solve a problem where algorithms are used to process information, </t>
    </r>
    <r>
      <rPr>
        <i/>
        <sz val="10"/>
        <rFont val="Arial"/>
        <family val="2"/>
      </rPr>
      <t>e.g. calculating volume based on measurements and then using this in comparing volumes of different shapes.</t>
    </r>
    <r>
      <rPr>
        <sz val="10"/>
        <rFont val="Arial"/>
        <family val="2"/>
      </rPr>
      <t xml:space="preserve"> 
Explain rationale within mathematics reasoning task. 
Using an algorithm,</t>
    </r>
    <r>
      <rPr>
        <i/>
        <sz val="10"/>
        <rFont val="Arial"/>
        <family val="2"/>
      </rPr>
      <t xml:space="preserve"> e.g. multi-step function machines which examine the effects of changing the variables, for instance, y = 4x2 + 3x, what happens if we change the 3, what happens if we change the 4?</t>
    </r>
    <r>
      <rPr>
        <sz val="10"/>
        <rFont val="Arial"/>
        <family val="2"/>
      </rPr>
      <t xml:space="preserve">
</t>
    </r>
    <r>
      <rPr>
        <b/>
        <sz val="10"/>
        <rFont val="Arial"/>
        <family val="2"/>
      </rPr>
      <t>ICT</t>
    </r>
    <r>
      <rPr>
        <sz val="10"/>
        <rFont val="Arial"/>
        <family val="2"/>
      </rPr>
      <t xml:space="preserve">
Develop a written/coded set of rules for a 'rock, paper, scissors' game. There are a number of possible permutations when two people play this game and these could all be modelled in a number of if statements to determine a winner. What would happen if one of the permutations were removed or omitted altogether? Using a complete test table with all possible combinations on a developed flow chart would highlight errors prior to programming fully. 
</t>
    </r>
    <r>
      <rPr>
        <b/>
        <sz val="10"/>
        <rFont val="Arial"/>
        <family val="2"/>
      </rPr>
      <t xml:space="preserve">Science </t>
    </r>
    <r>
      <rPr>
        <sz val="10"/>
        <rFont val="Arial"/>
        <family val="2"/>
      </rPr>
      <t xml:space="preserve">
Develop formula or equation based on experimental data. 
Develop an algorithm for organism/living things, classification or chemical compounds.
</t>
    </r>
  </si>
  <si>
    <r>
      <rPr>
        <b/>
        <sz val="10"/>
        <rFont val="Arial"/>
        <family val="2"/>
      </rPr>
      <t xml:space="preserve">Food technology </t>
    </r>
    <r>
      <rPr>
        <sz val="10"/>
        <rFont val="Arial"/>
        <family val="2"/>
      </rPr>
      <t xml:space="preserve">
Investigate the possible different procedures of a drinks vending machine that allow it to vend a variety of drinks from the same machine.
</t>
    </r>
    <r>
      <rPr>
        <b/>
        <sz val="10"/>
        <rFont val="Arial"/>
        <family val="2"/>
      </rPr>
      <t>Geography</t>
    </r>
    <r>
      <rPr>
        <sz val="10"/>
        <rFont val="Arial"/>
        <family val="2"/>
      </rPr>
      <t xml:space="preserve"> 
Immigration management. What are the key stages in the dealing with mass immigration? What stages work well and why? Could you reuse these in other models?
What are the different stages involved in combating coastal erosion and what benefits do they offer in the order that they are done?
</t>
    </r>
    <r>
      <rPr>
        <b/>
        <sz val="10"/>
        <rFont val="Arial"/>
        <family val="2"/>
      </rPr>
      <t>Languages</t>
    </r>
    <r>
      <rPr>
        <sz val="10"/>
        <rFont val="Arial"/>
        <family val="2"/>
      </rPr>
      <t xml:space="preserve"> 
Write a report on the justification of writing code to analyse data, etc. Part of evaluation in Welsh Bac investigation or science experiment write-up. 
Justify using code, rules or data sets in report writing.    
</t>
    </r>
    <r>
      <rPr>
        <b/>
        <sz val="10"/>
        <rFont val="Arial"/>
        <family val="2"/>
      </rPr>
      <t>Mathematics</t>
    </r>
    <r>
      <rPr>
        <u/>
        <sz val="10"/>
        <rFont val="Arial"/>
        <family val="2"/>
      </rPr>
      <t xml:space="preserve"> </t>
    </r>
    <r>
      <rPr>
        <sz val="10"/>
        <rFont val="Arial"/>
        <family val="2"/>
      </rPr>
      <t xml:space="preserve">
Utilise spreadsheet functions to solve a large/complex statistical problem.
</t>
    </r>
    <r>
      <rPr>
        <b/>
        <sz val="10"/>
        <rFont val="Arial"/>
        <family val="2"/>
      </rPr>
      <t xml:space="preserve">ICT/Science </t>
    </r>
    <r>
      <rPr>
        <sz val="10"/>
        <rFont val="Arial"/>
        <family val="2"/>
      </rPr>
      <t xml:space="preserve">
When solving a large problem, we generally break it down into smaller parts, solve those individually, and in doing so the whole problem is solved. Learners could be involved in a large project involving multiple tasks that need completing or problems that need solving. Can they explain why some tasks were completed before others (could use a Gantt chart critical path to explain). If learners are to demonstrate this using code, can they produce a solution to a problem using functions or procedures that are isolated from the rest of the program and run (called) when they are required.</t>
    </r>
  </si>
  <si>
    <r>
      <t xml:space="preserve">match identical objects or pictures independently
understand that one item can be represented by another means, </t>
    </r>
    <r>
      <rPr>
        <i/>
        <sz val="10"/>
        <rFont val="Arial"/>
        <family val="2"/>
      </rPr>
      <t xml:space="preserve">e.g. familiar object to a photograph of that object.	</t>
    </r>
    <r>
      <rPr>
        <sz val="10"/>
        <rFont val="Arial"/>
        <family val="2"/>
      </rPr>
      <t xml:space="preserve">
</t>
    </r>
  </si>
  <si>
    <r>
      <t xml:space="preserve">match non-identical objects or pictures
identify items that do not belong to a set
separate objects that share a specified attribute, </t>
    </r>
    <r>
      <rPr>
        <i/>
        <sz val="10"/>
        <rFont val="Arial"/>
        <family val="2"/>
      </rPr>
      <t>e.g. big/little, blue/green</t>
    </r>
    <r>
      <rPr>
        <sz val="10"/>
        <rFont val="Arial"/>
        <family val="2"/>
      </rPr>
      <t>.</t>
    </r>
  </si>
  <si>
    <r>
      <t>begin to interpret information/data by making direct comparisons,</t>
    </r>
    <r>
      <rPr>
        <i/>
        <sz val="10"/>
        <rFont val="Arial"/>
        <family val="2"/>
      </rPr>
      <t xml:space="preserve"> e.g. explain why one group/set is different to another set</t>
    </r>
    <r>
      <rPr>
        <sz val="10"/>
        <rFont val="Arial"/>
        <family val="2"/>
      </rPr>
      <t xml:space="preserve">
</t>
    </r>
    <r>
      <rPr>
        <sz val="10"/>
        <rFont val="Arial"/>
        <family val="2"/>
      </rPr>
      <t xml:space="preserve">
classify objects using one criterion
</t>
    </r>
    <r>
      <rPr>
        <sz val="10"/>
        <rFont val="Arial"/>
        <family val="2"/>
      </rPr>
      <t xml:space="preserve">
create a simple pictogram using suitable software.</t>
    </r>
  </si>
  <si>
    <r>
      <t>collect and organise data into groups,</t>
    </r>
    <r>
      <rPr>
        <i/>
        <sz val="10"/>
        <rFont val="Arial"/>
        <family val="2"/>
      </rPr>
      <t xml:space="preserve"> e.g. gather data by voting or sorting and represent in pictures, objects or drawings
</t>
    </r>
    <r>
      <rPr>
        <sz val="10"/>
        <rFont val="Arial"/>
        <family val="2"/>
      </rPr>
      <t xml:space="preserve">
extract information from simple tables and graphs, </t>
    </r>
    <r>
      <rPr>
        <i/>
        <sz val="10"/>
        <rFont val="Arial"/>
        <family val="2"/>
      </rPr>
      <t xml:space="preserve">e.g. answer questions on table graph
</t>
    </r>
    <r>
      <rPr>
        <sz val="10"/>
        <rFont val="Arial"/>
        <family val="2"/>
      </rPr>
      <t xml:space="preserve">
record data collected in a variety of suitable formats, </t>
    </r>
    <r>
      <rPr>
        <i/>
        <sz val="10"/>
        <rFont val="Arial"/>
        <family val="2"/>
      </rPr>
      <t>e.g. lists, tables, block graphs and pictograms.</t>
    </r>
  </si>
  <si>
    <r>
      <t xml:space="preserve">1. Match foods in a supermarket to photographs on a shopping list. 
1. Put small PE equipment away by matching, </t>
    </r>
    <r>
      <rPr>
        <i/>
        <sz val="10"/>
        <rFont val="Arial"/>
        <family val="2"/>
      </rPr>
      <t>e.g. ball to box with photograph of balls, hoop to box with photograph of hoops.</t>
    </r>
    <r>
      <rPr>
        <sz val="10"/>
        <rFont val="Arial"/>
        <family val="2"/>
      </rPr>
      <t xml:space="preserve">
2. Match cutlery to photograph placemat to set the table. Or use toy foods in a role-play kitchen or shop.</t>
    </r>
  </si>
  <si>
    <r>
      <t xml:space="preserve">1. Find and put collection of cups all in the same cupboard.
2. Separate sets of objects, </t>
    </r>
    <r>
      <rPr>
        <i/>
        <sz val="10"/>
        <rFont val="Arial"/>
        <family val="2"/>
      </rPr>
      <t>e.g. pigs/not pigs, lions/not lions when playing with toy farm/zoo.</t>
    </r>
    <r>
      <rPr>
        <sz val="10"/>
        <rFont val="Arial"/>
        <family val="2"/>
      </rPr>
      <t xml:space="preserve">
</t>
    </r>
    <r>
      <rPr>
        <sz val="10"/>
        <color theme="9" tint="-0.249977111117893"/>
        <rFont val="Arial"/>
        <family val="2"/>
      </rPr>
      <t xml:space="preserve">2.  (Barefoot) Sorting objects 
</t>
    </r>
    <r>
      <rPr>
        <i/>
        <sz val="10"/>
        <color theme="9" tint="-0.249977111117893"/>
        <rFont val="Arial"/>
        <family val="2"/>
      </rPr>
      <t xml:space="preserve">
</t>
    </r>
    <r>
      <rPr>
        <sz val="10"/>
        <color theme="9" tint="-0.249977111117893"/>
        <rFont val="Arial"/>
        <family val="2"/>
      </rPr>
      <t>Learners sort objects according to their features and develop their ability to spot patterns.</t>
    </r>
    <r>
      <rPr>
        <sz val="10"/>
        <rFont val="Arial"/>
        <family val="2"/>
      </rPr>
      <t xml:space="preserve">
3. Find all the red cars/black dogs on a toy garage/farm set.</t>
    </r>
  </si>
  <si>
    <r>
      <t xml:space="preserve">1. Sorting vegetables and fruit into groups giving reasons for their groupings. 
2. Outdoor education – on a nature walk collect items and select, </t>
    </r>
    <r>
      <rPr>
        <i/>
        <sz val="10"/>
        <rFont val="Arial"/>
        <family val="2"/>
      </rPr>
      <t>e.g. all the plants.</t>
    </r>
    <r>
      <rPr>
        <sz val="10"/>
        <rFont val="Arial"/>
        <family val="2"/>
      </rPr>
      <t xml:space="preserve">
</t>
    </r>
    <r>
      <rPr>
        <sz val="10"/>
        <color theme="9" tint="-0.249977111117893"/>
        <rFont val="Arial"/>
        <family val="2"/>
      </rPr>
      <t xml:space="preserve">2. (Barefoot) Pattern unplugged; Elephants, Cats and Cars
Learners work on spotting patterns in sets of pictures and think of general statements to describe similarities and differences. </t>
    </r>
    <r>
      <rPr>
        <i/>
        <sz val="10"/>
        <rFont val="Arial"/>
        <family val="2"/>
      </rPr>
      <t xml:space="preserve">
</t>
    </r>
  </si>
  <si>
    <r>
      <t xml:space="preserve">1. </t>
    </r>
    <r>
      <rPr>
        <b/>
        <sz val="10"/>
        <rFont val="Arial"/>
        <family val="2"/>
      </rPr>
      <t>Database</t>
    </r>
    <r>
      <rPr>
        <sz val="10"/>
        <rFont val="Arial"/>
        <family val="2"/>
      </rPr>
      <t xml:space="preserve">
Interrogate a database using search and sort filters, </t>
    </r>
    <r>
      <rPr>
        <i/>
        <sz val="10"/>
        <rFont val="Arial"/>
        <family val="2"/>
      </rPr>
      <t>e.g. sorting on a particular field or record.</t>
    </r>
    <r>
      <rPr>
        <sz val="10"/>
        <rFont val="Arial"/>
        <family val="2"/>
      </rPr>
      <t xml:space="preserve">
Create a database, </t>
    </r>
    <r>
      <rPr>
        <i/>
        <sz val="10"/>
        <rFont val="Arial"/>
        <family val="2"/>
      </rPr>
      <t>e.g. collect, prepare and create a database ensuring accuracy of entry and editing mistakes</t>
    </r>
    <r>
      <rPr>
        <sz val="10"/>
        <rFont val="Arial"/>
        <family val="2"/>
      </rPr>
      <t xml:space="preserve">.
Perform simple manipulations of a database, </t>
    </r>
    <r>
      <rPr>
        <i/>
        <sz val="10"/>
        <rFont val="Arial"/>
        <family val="2"/>
      </rPr>
      <t>e.g. adding a field.</t>
    </r>
    <r>
      <rPr>
        <sz val="10"/>
        <rFont val="Arial"/>
        <family val="2"/>
      </rPr>
      <t xml:space="preserve">
Perform searches on larger databases and online databases.
</t>
    </r>
    <r>
      <rPr>
        <b/>
        <sz val="10"/>
        <rFont val="Arial"/>
        <family val="2"/>
      </rPr>
      <t>Spreadsheet</t>
    </r>
    <r>
      <rPr>
        <sz val="10"/>
        <rFont val="Arial"/>
        <family val="2"/>
      </rPr>
      <t xml:space="preserve">
Create a spreadsheet with a variety of data and use simple formulas, </t>
    </r>
    <r>
      <rPr>
        <i/>
        <sz val="10"/>
        <rFont val="Arial"/>
        <family val="2"/>
      </rPr>
      <t>e.g. sum, +, -, *, /.</t>
    </r>
    <r>
      <rPr>
        <sz val="10"/>
        <rFont val="Arial"/>
        <family val="2"/>
      </rPr>
      <t xml:space="preserve">
Explore patterns and relationships and make simple predictions about changing variables in data, </t>
    </r>
    <r>
      <rPr>
        <i/>
        <sz val="10"/>
        <rFont val="Arial"/>
        <family val="2"/>
      </rPr>
      <t>e.g. such as selling twice as many apples.</t>
    </r>
    <r>
      <rPr>
        <sz val="10"/>
        <rFont val="Arial"/>
        <family val="2"/>
      </rPr>
      <t xml:space="preserve">
</t>
    </r>
  </si>
  <si>
    <r>
      <t xml:space="preserve">1. </t>
    </r>
    <r>
      <rPr>
        <b/>
        <sz val="10"/>
        <rFont val="Arial"/>
        <family val="2"/>
      </rPr>
      <t>Database</t>
    </r>
    <r>
      <rPr>
        <sz val="10"/>
        <rFont val="Arial"/>
        <family val="2"/>
      </rPr>
      <t xml:space="preserve">
Create and organise a database with a variety of fields to record results. 
Search using two or more criteria for a specific purpose.
Add and remove data fields to improve quality.
Use the results from searches and represent the information appropriately,</t>
    </r>
    <r>
      <rPr>
        <i/>
        <sz val="10"/>
        <rFont val="Arial"/>
        <family val="2"/>
      </rPr>
      <t xml:space="preserve"> e.g. carry out relevant searches using =, &gt;, &lt;, &gt;=, &lt;=, &lt;&gt; and represent searched information in relation to task.</t>
    </r>
    <r>
      <rPr>
        <sz val="10"/>
        <rFont val="Arial"/>
        <family val="2"/>
      </rPr>
      <t xml:space="preserve">
</t>
    </r>
    <r>
      <rPr>
        <b/>
        <sz val="10"/>
        <rFont val="Arial"/>
        <family val="2"/>
      </rPr>
      <t>Spreadsheet</t>
    </r>
    <r>
      <rPr>
        <sz val="10"/>
        <rFont val="Arial"/>
        <family val="2"/>
      </rPr>
      <t xml:space="preserve">
Create spreadsheets with increasing complexities and test hypothesis, </t>
    </r>
    <r>
      <rPr>
        <i/>
        <sz val="10"/>
        <rFont val="Arial"/>
        <family val="2"/>
      </rPr>
      <t>e.g. create spreadsheets with simple formulae (+ - * / , sum, max, min, average).</t>
    </r>
    <r>
      <rPr>
        <sz val="10"/>
        <rFont val="Arial"/>
        <family val="2"/>
      </rPr>
      <t xml:space="preserve">
'What if' – predict outcome of change of single data items, perform changes and record actual outcome. </t>
    </r>
  </si>
  <si>
    <r>
      <t xml:space="preserve">1. </t>
    </r>
    <r>
      <rPr>
        <b/>
        <sz val="10"/>
        <rFont val="Arial"/>
        <family val="2"/>
      </rPr>
      <t>Database</t>
    </r>
    <r>
      <rPr>
        <sz val="10"/>
        <rFont val="Arial"/>
        <family val="2"/>
      </rPr>
      <t xml:space="preserve">
Construct frequency tables for a given set of data, grouped where appropriate.
Perform wildcard search, </t>
    </r>
    <r>
      <rPr>
        <i/>
        <sz val="10"/>
        <rFont val="Arial"/>
        <family val="2"/>
      </rPr>
      <t>e.g. -, ?, *.</t>
    </r>
    <r>
      <rPr>
        <sz val="10"/>
        <rFont val="Arial"/>
        <family val="2"/>
      </rPr>
      <t xml:space="preserve">
Perform complex searches related to natural language queries designed by the learners.
</t>
    </r>
    <r>
      <rPr>
        <b/>
        <sz val="10"/>
        <rFont val="Arial"/>
        <family val="2"/>
      </rPr>
      <t>Spreadsheet</t>
    </r>
    <r>
      <rPr>
        <sz val="10"/>
        <rFont val="Arial"/>
        <family val="2"/>
      </rPr>
      <t xml:space="preserve">
Construct frequency tables.
Use decision functions, </t>
    </r>
    <r>
      <rPr>
        <i/>
        <sz val="10"/>
        <rFont val="Arial"/>
        <family val="2"/>
      </rPr>
      <t>e.g. If, Vlookup, COUNTIF and multiple IF.</t>
    </r>
    <r>
      <rPr>
        <sz val="10"/>
        <rFont val="Arial"/>
        <family val="2"/>
      </rPr>
      <t xml:space="preserve">
Represent data visually from a secondary source and/or experiment.</t>
    </r>
  </si>
  <si>
    <t>Storing and sharing – Classroom task ideas</t>
  </si>
  <si>
    <t>2. Shouts or vocalises when favourite character appears on-screen.
3. Hits the screen to make something happen which gains a specific response from an adult.</t>
  </si>
  <si>
    <r>
      <t xml:space="preserve">demonstrate how part of a solution might need repetition
represent a simple solution in a flow chart that contains a looping element, </t>
    </r>
    <r>
      <rPr>
        <i/>
        <sz val="10"/>
        <rFont val="Arial"/>
        <family val="2"/>
      </rPr>
      <t xml:space="preserve">e.g. identify where a repeat or loop may work in a flow chart, for instance traffic lights, and select variables.
</t>
    </r>
  </si>
  <si>
    <r>
      <rPr>
        <b/>
        <sz val="10"/>
        <rFont val="Arial"/>
        <family val="2"/>
      </rPr>
      <t>Physical education</t>
    </r>
    <r>
      <rPr>
        <sz val="10"/>
        <rFont val="Arial"/>
        <family val="2"/>
      </rPr>
      <t xml:space="preserve">
Examine repetition and recursion in dance moves and in musical scores. 
</t>
    </r>
    <r>
      <rPr>
        <b/>
        <sz val="10"/>
        <rFont val="Arial"/>
        <family val="2"/>
      </rPr>
      <t xml:space="preserve">Food technology </t>
    </r>
    <r>
      <rPr>
        <sz val="10"/>
        <rFont val="Arial"/>
        <family val="2"/>
      </rPr>
      <t xml:space="preserve">
Break down individual parts of a recipe and determine what each part does. Follow a recipe to a successful outcome. 
</t>
    </r>
    <r>
      <rPr>
        <b/>
        <sz val="10"/>
        <rFont val="Arial"/>
        <family val="2"/>
      </rPr>
      <t>Religious education</t>
    </r>
    <r>
      <rPr>
        <sz val="10"/>
        <rFont val="Arial"/>
        <family val="2"/>
      </rPr>
      <t xml:space="preserve"> 
Create flow charts to show a sequence of possible events in making moral choices, to investigate alternative history 'what if', </t>
    </r>
    <r>
      <rPr>
        <i/>
        <sz val="10"/>
        <rFont val="Arial"/>
        <family val="2"/>
      </rPr>
      <t xml:space="preserve">e.g. decisions made during the First World War, etc. </t>
    </r>
    <r>
      <rPr>
        <sz val="10"/>
        <rFont val="Arial"/>
        <family val="2"/>
      </rPr>
      <t xml:space="preserve">
</t>
    </r>
    <r>
      <rPr>
        <b/>
        <sz val="10"/>
        <rFont val="Arial"/>
        <family val="2"/>
      </rPr>
      <t>Languages</t>
    </r>
    <r>
      <rPr>
        <sz val="10"/>
        <rFont val="Arial"/>
        <family val="2"/>
      </rPr>
      <t xml:space="preserve">
Produce a set of instructions to direct someone to a location (left, right, straight on, etc.). This can then be turned into using different languages to describe one function of a robot,</t>
    </r>
    <r>
      <rPr>
        <i/>
        <sz val="10"/>
        <rFont val="Arial"/>
        <family val="2"/>
      </rPr>
      <t xml:space="preserve"> e.g. forward, back, turn left, repeat, etc.</t>
    </r>
    <r>
      <rPr>
        <sz val="10"/>
        <rFont val="Arial"/>
        <family val="2"/>
      </rPr>
      <t xml:space="preserve">, in different languages. 
</t>
    </r>
    <r>
      <rPr>
        <b/>
        <sz val="10"/>
        <rFont val="Arial"/>
        <family val="2"/>
      </rPr>
      <t>Mathematics</t>
    </r>
    <r>
      <rPr>
        <u/>
        <sz val="10"/>
        <rFont val="Arial"/>
        <family val="2"/>
      </rPr>
      <t xml:space="preserve"> </t>
    </r>
    <r>
      <rPr>
        <sz val="10"/>
        <rFont val="Arial"/>
        <family val="2"/>
      </rPr>
      <t xml:space="preserve">
Dry-run an algorithm as part of an application in substitution. 
</t>
    </r>
    <r>
      <rPr>
        <b/>
        <sz val="10"/>
        <rFont val="Arial"/>
        <family val="2"/>
      </rPr>
      <t>ICT</t>
    </r>
    <r>
      <rPr>
        <u/>
        <sz val="10"/>
        <rFont val="Arial"/>
        <family val="2"/>
      </rPr>
      <t xml:space="preserve"> </t>
    </r>
    <r>
      <rPr>
        <sz val="10"/>
        <rFont val="Arial"/>
        <family val="2"/>
      </rPr>
      <t xml:space="preserve"> 
Given a complex solution to a problem, for instance pseudocode or a flow chart, learners can not only follow it but can also explain the individual components of the solution. This could be a large flow chart that takes in class test scores and produces percentage success at the end. They could then demonstrate how this could be improved by taking names in as input and outputting names and scores for individuals when the algorithm ends. 
</t>
    </r>
    <r>
      <rPr>
        <b/>
        <sz val="10"/>
        <rFont val="Arial"/>
        <family val="2"/>
      </rPr>
      <t>Science</t>
    </r>
    <r>
      <rPr>
        <u/>
        <sz val="10"/>
        <rFont val="Arial"/>
        <family val="2"/>
      </rPr>
      <t xml:space="preserve"> </t>
    </r>
    <r>
      <rPr>
        <sz val="10"/>
        <rFont val="Arial"/>
        <family val="2"/>
      </rPr>
      <t xml:space="preserve">
Decompose chemical and physical processes and determine action of each part, where possible demonstrate/model on computer programme. 
Basic vector diagrams for directions.</t>
    </r>
  </si>
  <si>
    <t>Notes</t>
  </si>
  <si>
    <r>
      <t xml:space="preserve">use different forms of digital communication, </t>
    </r>
    <r>
      <rPr>
        <i/>
        <sz val="10"/>
        <rFont val="Arial"/>
        <family val="2"/>
      </rPr>
      <t>e.g. experience and participate in simple voice, video or text communications.</t>
    </r>
  </si>
  <si>
    <r>
      <t xml:space="preserve">understand simple encryption and the purpose of encryption, </t>
    </r>
    <r>
      <rPr>
        <i/>
        <sz val="10"/>
        <rFont val="Arial"/>
        <family val="2"/>
      </rPr>
      <t>e.g. to send sensitive data more securely</t>
    </r>
    <r>
      <rPr>
        <sz val="10"/>
        <rFont val="Arial"/>
        <family val="2"/>
      </rPr>
      <t xml:space="preserve">
use relevant hyperlinks and account for the appropriate file management technique, </t>
    </r>
    <r>
      <rPr>
        <i/>
        <sz val="10"/>
        <rFont val="Arial"/>
        <family val="2"/>
      </rPr>
      <t>e.g. some file storage systems will utilise dynamic hyperlinks so that if a file location is changed, the link remains intact, whereas changing file location in other systems could result in a broken hyperlink</t>
    </r>
    <r>
      <rPr>
        <sz val="10"/>
        <rFont val="Arial"/>
        <family val="2"/>
      </rPr>
      <t>.</t>
    </r>
  </si>
  <si>
    <r>
      <t>follow a sequence of steps to solve a problem,</t>
    </r>
    <r>
      <rPr>
        <i/>
        <sz val="10"/>
        <rFont val="Arial"/>
        <family val="2"/>
      </rPr>
      <t xml:space="preserve"> e.g. predict and explain what actions are needed to make something happen
</t>
    </r>
    <r>
      <rPr>
        <sz val="10"/>
        <rFont val="Arial"/>
        <family val="2"/>
      </rPr>
      <t xml:space="preserve">
break down a problem into separate parts to make it easier to understand
create and record written instructions that others understand and can follow
change instructions to achieve a different outcome.</t>
    </r>
  </si>
  <si>
    <r>
      <t>collate and group given data using simple words,</t>
    </r>
    <r>
      <rPr>
        <i/>
        <sz val="10"/>
        <rFont val="Arial"/>
        <family val="2"/>
      </rPr>
      <t xml:space="preserve"> e.g. sort pictures/words</t>
    </r>
    <r>
      <rPr>
        <sz val="10"/>
        <rFont val="Arial"/>
        <family val="2"/>
      </rPr>
      <t xml:space="preserve">
classify an object using more than one criterion, </t>
    </r>
    <r>
      <rPr>
        <i/>
        <sz val="10"/>
        <rFont val="Arial"/>
        <family val="2"/>
      </rPr>
      <t>e.g. labelling group/set</t>
    </r>
    <r>
      <rPr>
        <sz val="10"/>
        <rFont val="Arial"/>
        <family val="2"/>
      </rPr>
      <t xml:space="preserve">
record data collected in a suitable format, </t>
    </r>
    <r>
      <rPr>
        <i/>
        <sz val="10"/>
        <rFont val="Arial"/>
        <family val="2"/>
      </rPr>
      <t>e.g. use tally charts, pictograms and block graphs in simple a computing package.</t>
    </r>
  </si>
  <si>
    <r>
      <t xml:space="preserve">cite all sources when researching and explain the importance of this, </t>
    </r>
    <r>
      <rPr>
        <i/>
        <sz val="10"/>
        <rFont val="Arial"/>
        <family val="2"/>
      </rPr>
      <t>e.g. create simple lists for the referencing of digital and offline sources; discuss the rights and permissions associated with this</t>
    </r>
    <r>
      <rPr>
        <sz val="10"/>
        <rFont val="Arial"/>
        <family val="2"/>
      </rPr>
      <t xml:space="preserve">
understand that photographs can be edited digitally and discuss rights and permissions associated with this.</t>
    </r>
  </si>
  <si>
    <r>
      <t xml:space="preserve">explain reasons for layout and content of own work, </t>
    </r>
    <r>
      <rPr>
        <i/>
        <sz val="10"/>
        <rFont val="Arial"/>
        <family val="2"/>
      </rPr>
      <t>e.g. evaluate the presentation for audience and appropriateness</t>
    </r>
    <r>
      <rPr>
        <sz val="10"/>
        <rFont val="Arial"/>
        <family val="2"/>
      </rPr>
      <t xml:space="preserve">
ensure output is appropriate for specific purpose
comment on reasons for layout and content
invite feedback/responses from others, </t>
    </r>
    <r>
      <rPr>
        <i/>
        <sz val="10"/>
        <rFont val="Arial"/>
        <family val="2"/>
      </rPr>
      <t>e.g. use 'Comment' in Word Online/Excel Online for asking questions or adding suggestions</t>
    </r>
    <r>
      <rPr>
        <sz val="10"/>
        <rFont val="Arial"/>
        <family val="2"/>
      </rPr>
      <t xml:space="preserve">
create groups and share work between them to allow review of work.</t>
    </r>
  </si>
  <si>
    <t>Overview sheet</t>
  </si>
  <si>
    <r>
      <t xml:space="preserve">identify their own work/that of others, </t>
    </r>
    <r>
      <rPr>
        <i/>
        <sz val="10"/>
        <rFont val="Arial"/>
        <family val="2"/>
      </rPr>
      <t>e.g. show recognition that a piece of work is theirs when viewed on-screen</t>
    </r>
    <r>
      <rPr>
        <sz val="10"/>
        <rFont val="Arial"/>
        <family val="2"/>
      </rPr>
      <t xml:space="preserve">
understand that some devices require a simple password/action to access them, </t>
    </r>
    <r>
      <rPr>
        <i/>
        <sz val="10"/>
        <rFont val="Arial"/>
        <family val="2"/>
      </rPr>
      <t>e.g. swipe a device to activate it.</t>
    </r>
    <r>
      <rPr>
        <sz val="10"/>
        <rFont val="Arial"/>
        <family val="2"/>
      </rPr>
      <t xml:space="preserve">
</t>
    </r>
  </si>
  <si>
    <r>
      <t xml:space="preserve">1. Complete the final steps in a sequence of getting dressed or making toast.
2. Follow picture or symbol sequence to make a simple snack.
3. When following instructions to make a sandwich adjust spreading of the butter to cover the whole slice.
4. Give a single instruction to a programmable toy, observe what has happened and </t>
    </r>
    <r>
      <rPr>
        <b/>
        <sz val="10"/>
        <rFont val="Arial"/>
        <family val="2"/>
      </rPr>
      <t>then</t>
    </r>
    <r>
      <rPr>
        <sz val="10"/>
        <rFont val="Arial"/>
        <family val="2"/>
      </rPr>
      <t xml:space="preserve"> decide what instruction to give to move to the next given destination.
</t>
    </r>
    <r>
      <rPr>
        <sz val="10"/>
        <color theme="9" tint="-0.249977111117893"/>
        <rFont val="Arial"/>
        <family val="2"/>
      </rPr>
      <t xml:space="preserve">4. (Barefoot) Creating patterms.
</t>
    </r>
    <r>
      <rPr>
        <i/>
        <sz val="10"/>
        <color theme="9" tint="-0.249977111117893"/>
        <rFont val="Arial"/>
        <family val="2"/>
      </rPr>
      <t xml:space="preserve">
</t>
    </r>
    <r>
      <rPr>
        <sz val="10"/>
        <color theme="9" tint="-0.249977111117893"/>
        <rFont val="Arial"/>
        <family val="2"/>
      </rPr>
      <t>Learners look for patterns, complete sequences and create their own patterns to develop their understanding of simple algorithms.</t>
    </r>
  </si>
  <si>
    <r>
      <t xml:space="preserve">understand how to protect themselves from online identity theft, </t>
    </r>
    <r>
      <rPr>
        <i/>
        <sz val="10"/>
        <rFont val="Arial"/>
        <family val="2"/>
      </rPr>
      <t>e.g. security symbols such as a padlock, phishing, scam websites</t>
    </r>
    <r>
      <rPr>
        <sz val="10"/>
        <rFont val="Arial"/>
        <family val="2"/>
      </rPr>
      <t xml:space="preserve">
understand that information put online leaves a digital footprint or trail, </t>
    </r>
    <r>
      <rPr>
        <i/>
        <sz val="10"/>
        <rFont val="Arial"/>
        <family val="2"/>
      </rPr>
      <t>e.g. to aid identity theft</t>
    </r>
    <r>
      <rPr>
        <sz val="10"/>
        <rFont val="Arial"/>
        <family val="2"/>
      </rPr>
      <t xml:space="preserve">
identify risks and benefits of installing software, </t>
    </r>
    <r>
      <rPr>
        <i/>
        <sz val="10"/>
        <rFont val="Arial"/>
        <family val="2"/>
      </rPr>
      <t>e.g. identify possible risks of installing free and paid for software, for instance free software could download viruses to the device/computer.</t>
    </r>
    <r>
      <rPr>
        <sz val="10"/>
        <rFont val="Arial"/>
        <family val="2"/>
      </rPr>
      <t xml:space="preserve">
</t>
    </r>
  </si>
  <si>
    <r>
      <t xml:space="preserve">talk about the impact that the digital content created can have, </t>
    </r>
    <r>
      <rPr>
        <i/>
        <sz val="10"/>
        <rFont val="Arial"/>
        <family val="2"/>
      </rPr>
      <t>e.g. think critically about the information shared online; be aware of appropriate and inappropriate text, photographs and videos and the impact of sharing these online</t>
    </r>
    <r>
      <rPr>
        <sz val="10"/>
        <rFont val="Arial"/>
        <family val="2"/>
      </rPr>
      <t xml:space="preserve">
explain why it is important to discuss their use of technology with an adult, </t>
    </r>
    <r>
      <rPr>
        <i/>
        <sz val="10"/>
        <rFont val="Arial"/>
        <family val="2"/>
      </rPr>
      <t>e.g. discuss aspects of positive and negative reputation </t>
    </r>
    <r>
      <rPr>
        <sz val="10"/>
        <rFont val="Arial"/>
        <family val="2"/>
      </rPr>
      <t xml:space="preserve">
maintain secure passwords on a regular basis applying the characteristics of strong passwords and refrain from using the same password more than once. </t>
    </r>
  </si>
  <si>
    <r>
      <t xml:space="preserve">begin to identify and explain the advantages and disadvantages of digital media and devices on their lives, </t>
    </r>
    <r>
      <rPr>
        <i/>
        <sz val="10"/>
        <rFont val="Arial"/>
        <family val="2"/>
      </rPr>
      <t xml:space="preserve">e.g. on their physical and mental well-being.
</t>
    </r>
    <r>
      <rPr>
        <sz val="10"/>
        <rFont val="Arial"/>
        <family val="2"/>
      </rPr>
      <t/>
    </r>
  </si>
  <si>
    <r>
      <t>explain how giving credit is a sign of respect
explain when and how it is acceptable to use the work of others</t>
    </r>
    <r>
      <rPr>
        <i/>
        <sz val="10"/>
        <rFont val="Arial"/>
        <family val="2"/>
      </rPr>
      <t>.</t>
    </r>
    <r>
      <rPr>
        <sz val="10"/>
        <rFont val="Arial"/>
        <family val="2"/>
      </rPr>
      <t xml:space="preserve">
</t>
    </r>
  </si>
  <si>
    <r>
      <t xml:space="preserve">simply explain that digital technology can be used to communicate and connect with others locally and globally, </t>
    </r>
    <r>
      <rPr>
        <i/>
        <sz val="10"/>
        <rFont val="Arial"/>
        <family val="2"/>
      </rPr>
      <t>e.g. text, image, photographs, video, newsletters, e-mail, web services</t>
    </r>
    <r>
      <rPr>
        <i/>
        <sz val="10"/>
        <rFont val="Arial"/>
        <family val="2"/>
      </rPr>
      <t xml:space="preserve">
</t>
    </r>
    <r>
      <rPr>
        <sz val="10"/>
        <rFont val="Arial"/>
        <family val="2"/>
      </rPr>
      <t>begin to identify similarities and differences between online and offline communication,</t>
    </r>
    <r>
      <rPr>
        <i/>
        <sz val="10"/>
        <rFont val="Arial"/>
        <family val="2"/>
      </rPr>
      <t xml:space="preserve"> e.g follow same rules when communicating face-to-face and online
</t>
    </r>
    <r>
      <rPr>
        <sz val="10"/>
        <rFont val="Arial"/>
        <family val="2"/>
      </rPr>
      <t>use appropriate words and feelings,</t>
    </r>
    <r>
      <rPr>
        <i/>
        <sz val="10"/>
        <rFont val="Arial"/>
        <family val="2"/>
      </rPr>
      <t xml:space="preserve"> e.g. discuss words, and acts.</t>
    </r>
  </si>
  <si>
    <t>work together with a partner/partners on a piece of digital work.</t>
  </si>
  <si>
    <r>
      <t>save work using a familiar word as a filename,</t>
    </r>
    <r>
      <rPr>
        <i/>
        <sz val="10"/>
        <rFont val="Arial"/>
        <family val="2"/>
      </rPr>
      <t xml:space="preserve"> e.g. child's name/keyword and understanding that this work can be retrieved.</t>
    </r>
  </si>
  <si>
    <r>
      <t xml:space="preserve">indicate a preference within a digital task, </t>
    </r>
    <r>
      <rPr>
        <i/>
        <sz val="10"/>
        <rFont val="Arial"/>
        <family val="2"/>
      </rPr>
      <t>e.g. select preferred DVD or music from picture on-screen.</t>
    </r>
  </si>
  <si>
    <r>
      <t xml:space="preserve">show awareness of what is needed to complete a digital task, </t>
    </r>
    <r>
      <rPr>
        <i/>
        <sz val="10"/>
        <rFont val="Arial"/>
        <family val="2"/>
      </rPr>
      <t>e.g. use given digital equipment to do a familiar task such as draw a picture/take a photograph</t>
    </r>
    <r>
      <rPr>
        <sz val="10"/>
        <rFont val="Arial"/>
        <family val="2"/>
      </rPr>
      <t xml:space="preserve">
use an icon on-screen to access a specific application or website, </t>
    </r>
    <r>
      <rPr>
        <i/>
        <sz val="10"/>
        <rFont val="Arial"/>
        <family val="2"/>
      </rPr>
      <t>e.g. select music CD or video DVD from on-screen icons, preferred website page, etc.</t>
    </r>
  </si>
  <si>
    <r>
      <t xml:space="preserve">choose what is needed to complete a digital task from given options, </t>
    </r>
    <r>
      <rPr>
        <i/>
        <sz val="10"/>
        <rFont val="Arial"/>
        <family val="2"/>
      </rPr>
      <t>e.g. select camera to take a photograph, keyboard to make music</t>
    </r>
    <r>
      <rPr>
        <sz val="10"/>
        <rFont val="Arial"/>
        <family val="2"/>
      </rPr>
      <t xml:space="preserve">
navigate through a series of icons/images to find the desired item (information/software/media), </t>
    </r>
    <r>
      <rPr>
        <i/>
        <sz val="10"/>
        <rFont val="Arial"/>
        <family val="2"/>
      </rPr>
      <t>e.g. scroll through familiar website/software to find familiar activity</t>
    </r>
    <r>
      <rPr>
        <sz val="10"/>
        <rFont val="Arial"/>
        <family val="2"/>
      </rPr>
      <t>.</t>
    </r>
  </si>
  <si>
    <r>
      <t xml:space="preserve">respond to and ask some questions such as why, what, how and where in relation to the digital task, </t>
    </r>
    <r>
      <rPr>
        <i/>
        <sz val="10"/>
        <rFont val="Arial"/>
        <family val="2"/>
      </rPr>
      <t>e.g. in response to questions decide what digital equipment to use</t>
    </r>
    <r>
      <rPr>
        <sz val="10"/>
        <rFont val="Arial"/>
        <family val="2"/>
      </rPr>
      <t xml:space="preserve">
navigate through a piece of software using an internal menu to find desired item.
</t>
    </r>
  </si>
  <si>
    <r>
      <t xml:space="preserve">plan how to complete a digital task in relation to identified success criteria
use keywords to search for specific information to solve a problem, </t>
    </r>
    <r>
      <rPr>
        <i/>
        <sz val="10"/>
        <rFont val="Arial"/>
        <family val="2"/>
      </rPr>
      <t xml:space="preserve">e.g. type keywords into a search engine and explain how their choice of website helps to solve the problem. </t>
    </r>
  </si>
  <si>
    <t>intentionally create different letters and symbols, image, sound or video outputs
choose preferred multimedia component from a limited choice of image, sound and video.</t>
  </si>
  <si>
    <t xml:space="preserve">create output for different purposes using different multimedia components including letters and symbols, image, sound, animation or video. 
</t>
  </si>
  <si>
    <r>
      <t xml:space="preserve">create and edit multimedia components
</t>
    </r>
    <r>
      <rPr>
        <sz val="10"/>
        <rFont val="Arial"/>
        <family val="2"/>
      </rPr>
      <t>organise a range of text, image, sound, animation and video for selected purposes.</t>
    </r>
  </si>
  <si>
    <r>
      <t xml:space="preserve">create and modify multimedia components using a range of software
</t>
    </r>
    <r>
      <rPr>
        <sz val="10"/>
        <rFont val="Arial"/>
        <family val="2"/>
      </rPr>
      <t>modify and present a range of text, image, sound, animation and video for selected purposes. </t>
    </r>
  </si>
  <si>
    <t>complete patterns and sequences
follow a simple sequence of instructions
create one-step instructions and identify the next step.</t>
  </si>
  <si>
    <t>control devices by giving them instructions
listen to and follow a sequence of instructions from others
create verbal instructions
attempt alternative approaches to solve a problem or achieve a goal.</t>
  </si>
  <si>
    <r>
      <t>collect data, enter and begin to analyse in given formats,</t>
    </r>
    <r>
      <rPr>
        <i/>
        <sz val="10"/>
        <rFont val="Arial"/>
        <family val="2"/>
      </rPr>
      <t xml:space="preserve"> e.g. table, charts, databases and spreadsheets.</t>
    </r>
  </si>
  <si>
    <r>
      <t xml:space="preserve">identify the positive and negative influences of technology on the environment, </t>
    </r>
    <r>
      <rPr>
        <i/>
        <sz val="10"/>
        <rFont val="Arial"/>
        <family val="2"/>
      </rPr>
      <t xml:space="preserve">e.g. consider the different ways free time is spent and begin to find a balance between active learning and digital activities
</t>
    </r>
    <r>
      <rPr>
        <sz val="10"/>
        <rFont val="Arial"/>
        <family val="2"/>
      </rPr>
      <t xml:space="preserve">
explain the importance of balancing game and screen time with other parts of their lives.</t>
    </r>
  </si>
  <si>
    <t xml:space="preserve">understand the advantages, disadvantages, permissions and purposes of altering an image digitally and the reasons for this.
</t>
  </si>
  <si>
    <r>
      <t xml:space="preserve">understand that copying the work of others and presenting it as their own is called 'plagiarism', </t>
    </r>
    <r>
      <rPr>
        <i/>
        <sz val="10"/>
        <rFont val="Arial"/>
        <family val="2"/>
      </rPr>
      <t xml:space="preserve">e.g. begin to consider consequences of plagiarism </t>
    </r>
    <r>
      <rPr>
        <sz val="10"/>
        <rFont val="Arial"/>
        <family val="2"/>
      </rPr>
      <t xml:space="preserve">
recognise watermarks and copyright symbols, </t>
    </r>
    <r>
      <rPr>
        <i/>
        <sz val="10"/>
        <rFont val="Arial"/>
        <family val="2"/>
      </rPr>
      <t>e.g. recognise watermarks on a variety of media, know the reasons for using watermarks and explore how watermarks can be added in different software</t>
    </r>
    <r>
      <rPr>
        <sz val="10"/>
        <rFont val="Arial"/>
        <family val="2"/>
      </rPr>
      <t xml:space="preserve">.
</t>
    </r>
  </si>
  <si>
    <r>
      <t xml:space="preserve">manage and use a growing range of online communication accounts and the features offered within each, </t>
    </r>
    <r>
      <rPr>
        <i/>
        <sz val="10"/>
        <rFont val="Arial"/>
        <family val="2"/>
      </rPr>
      <t>e.g. e-mail accounts, messaging accounts, etc.</t>
    </r>
  </si>
  <si>
    <r>
      <t xml:space="preserve">back up files to a second or third storage device, </t>
    </r>
    <r>
      <rPr>
        <i/>
        <sz val="10"/>
        <rFont val="Arial"/>
        <family val="2"/>
      </rPr>
      <t xml:space="preserve">e.g. removable storage device, network drive (locally or online)
</t>
    </r>
    <r>
      <rPr>
        <sz val="10"/>
        <rFont val="Arial"/>
        <family val="2"/>
      </rPr>
      <t>search for a specific file
upload files from a local drive to online storage.</t>
    </r>
  </si>
  <si>
    <r>
      <t xml:space="preserve">plan work independently before beginning the digital task
extend strategies for finding information; store previous searches and results for future use, </t>
    </r>
    <r>
      <rPr>
        <i/>
        <sz val="10"/>
        <rFont val="Arial"/>
        <family val="2"/>
      </rPr>
      <t>e.g. reference through hyperlinks and bookmark a website</t>
    </r>
    <r>
      <rPr>
        <sz val="10"/>
        <rFont val="Arial"/>
        <family val="2"/>
      </rPr>
      <t>.</t>
    </r>
  </si>
  <si>
    <r>
      <t xml:space="preserve">select and use effective planning techniques
search for necessary information and assess the quality of the information found; assess sources of information to determine if they are reliable and reference valid sources, </t>
    </r>
    <r>
      <rPr>
        <i/>
        <sz val="10"/>
        <rFont val="Arial"/>
        <family val="2"/>
      </rPr>
      <t>e.g. search a range of sources and critically evaluate search findings</t>
    </r>
    <r>
      <rPr>
        <sz val="10"/>
        <rFont val="Arial"/>
        <family val="2"/>
      </rPr>
      <t xml:space="preserve">. 
</t>
    </r>
  </si>
  <si>
    <r>
      <t xml:space="preserve">select and use a variety of effective planning techniques
search a variety of sources using relevant search techniques with increased complexity; organise previous searches and information for improved functionality and reference using appropriate methods, </t>
    </r>
    <r>
      <rPr>
        <i/>
        <sz val="10"/>
        <rFont val="Arial"/>
        <family val="2"/>
      </rPr>
      <t>e.g. begin to categorise and group searches to make information handling more efficient; ensure that information sources are current, reliable and valid</t>
    </r>
    <r>
      <rPr>
        <sz val="10"/>
        <rFont val="Arial"/>
        <family val="2"/>
      </rPr>
      <t xml:space="preserve">.
</t>
    </r>
  </si>
  <si>
    <r>
      <t xml:space="preserve">select and use a variety of effective planning techniques
evaluate the reliability of sources of information, justify opinions and reasons for choices and reference using appropriate methods
use a range of complex searches independently, </t>
    </r>
    <r>
      <rPr>
        <i/>
        <sz val="10"/>
        <rFont val="Arial"/>
        <family val="2"/>
      </rPr>
      <t>e.g. and/or/+/-/not</t>
    </r>
    <r>
      <rPr>
        <sz val="10"/>
        <rFont val="Arial"/>
        <family val="2"/>
      </rPr>
      <t>.</t>
    </r>
  </si>
  <si>
    <r>
      <t xml:space="preserve">combine a range of multimedia components to produce an appropriate outcome
</t>
    </r>
    <r>
      <rPr>
        <sz val="10"/>
        <rFont val="Arial"/>
        <family val="2"/>
      </rPr>
      <t>create, collect and combine a range of text, image, sound, animation and video for selected purposes.</t>
    </r>
  </si>
  <si>
    <r>
      <t xml:space="preserve">1., 2. and 3. </t>
    </r>
    <r>
      <rPr>
        <b/>
        <sz val="10"/>
        <rFont val="Arial"/>
        <family val="2"/>
      </rPr>
      <t>Text</t>
    </r>
    <r>
      <rPr>
        <sz val="10"/>
        <rFont val="Arial"/>
        <family val="2"/>
      </rPr>
      <t xml:space="preserve">
Mail merge.
</t>
    </r>
    <r>
      <rPr>
        <b/>
        <sz val="10"/>
        <rFont val="Arial"/>
        <family val="2"/>
      </rPr>
      <t>Animation</t>
    </r>
    <r>
      <rPr>
        <sz val="10"/>
        <rFont val="Arial"/>
        <family val="2"/>
      </rPr>
      <t xml:space="preserve">
Animation, </t>
    </r>
    <r>
      <rPr>
        <i/>
        <sz val="10"/>
        <rFont val="Arial"/>
        <family val="2"/>
      </rPr>
      <t>e.g. control, frame rate, 3D.</t>
    </r>
  </si>
  <si>
    <t xml:space="preserve">develop own success criteria to plan a digital task
find relevant information using different keywords and search techniques
select an appropriate website from search results and begin to consider if the content is reliable.
</t>
  </si>
  <si>
    <r>
      <t xml:space="preserve">use a range of software to produce and refine multimedia components
</t>
    </r>
    <r>
      <rPr>
        <sz val="10"/>
        <rFont val="Arial"/>
        <family val="2"/>
      </rPr>
      <t>select and combine a range of text, image, sound, animation and video to produce an outcome for a selected purpose; use software tools to enhance the outcomes for specific audiences.</t>
    </r>
  </si>
  <si>
    <r>
      <t xml:space="preserve">use many features of a range of software to produce and refine multimedia components
</t>
    </r>
    <r>
      <rPr>
        <sz val="10"/>
        <rFont val="Arial"/>
        <family val="2"/>
      </rPr>
      <t>use software tools to create and enhance text, image, sound, animation and video components; combine the components to produce appropriate outcomes for a range of audiences and purposes.</t>
    </r>
  </si>
  <si>
    <r>
      <t xml:space="preserve">use many features of a range of software to produce and refine multimedia components
</t>
    </r>
    <r>
      <rPr>
        <sz val="10"/>
        <rFont val="Arial"/>
        <family val="2"/>
      </rPr>
      <t xml:space="preserve">use software tools to create and enhance text, image, sound, animation and video components; combine the components to produce appropriate outcomes for a range of audiences and purposes
</t>
    </r>
    <r>
      <rPr>
        <sz val="10"/>
        <rFont val="Arial"/>
        <family val="2"/>
      </rPr>
      <t>explore and develop formal text document structures for given purposes.</t>
    </r>
  </si>
  <si>
    <t>select and use a variety of appropriate software, tools and techniques to create, modify and combine multimedia components
use software tools to create, enhance and combine text, images, sound and video and animation for a range of audiences and purposes 
develop a range of formal text document structures for different audiences and purposes.</t>
  </si>
  <si>
    <t>use a variety of software, tools and techniques to create a professional individual or collaborative project outcome incorporating a range of multimedia components
create formal text documents for a professional audience, incorporating the use of collaborative review tools into activities 
use appropriate indexing and referencing tools to enhance documents. </t>
  </si>
  <si>
    <r>
      <t>begin to create data sets and extract information from them with tables, charts, spreadsheets and databases.</t>
    </r>
    <r>
      <rPr>
        <u/>
        <sz val="10"/>
        <rFont val="Arial"/>
        <family val="2"/>
      </rPr>
      <t xml:space="preserve">
</t>
    </r>
    <r>
      <rPr>
        <strike/>
        <sz val="10"/>
        <rFont val="Arial"/>
        <family val="2"/>
      </rPr>
      <t/>
    </r>
  </si>
  <si>
    <r>
      <t xml:space="preserve">create, explore and analyse data sets, highlighting relationships within them, </t>
    </r>
    <r>
      <rPr>
        <i/>
        <sz val="10"/>
        <rFont val="Arial"/>
        <family val="2"/>
      </rPr>
      <t>e.g. using spreadsheets, databases, tables and charts.</t>
    </r>
    <r>
      <rPr>
        <u/>
        <sz val="10"/>
        <rFont val="Arial"/>
        <family val="2"/>
      </rPr>
      <t xml:space="preserve">
</t>
    </r>
    <r>
      <rPr>
        <sz val="10"/>
        <rFont val="Arial"/>
        <family val="2"/>
      </rPr>
      <t xml:space="preserve">
</t>
    </r>
    <r>
      <rPr>
        <strike/>
        <sz val="10"/>
        <rFont val="Arial"/>
        <family val="2"/>
      </rPr>
      <t/>
    </r>
  </si>
  <si>
    <r>
      <t>construct, refine and interrogate data sets to test or support an investigation.</t>
    </r>
    <r>
      <rPr>
        <u/>
        <sz val="10"/>
        <rFont val="Arial"/>
        <family val="2"/>
      </rPr>
      <t xml:space="preserve">
</t>
    </r>
  </si>
  <si>
    <r>
      <t>Expresses preference for items not presented by symbolic means</t>
    </r>
    <r>
      <rPr>
        <i/>
        <sz val="10"/>
        <rFont val="Arial"/>
        <family val="2"/>
      </rPr>
      <t xml:space="preserve"> [RfL 41] </t>
    </r>
  </si>
  <si>
    <r>
      <t xml:space="preserve">Indicate to an adult more/no more, </t>
    </r>
    <r>
      <rPr>
        <i/>
        <sz val="10"/>
        <rFont val="Arial"/>
        <family val="2"/>
      </rPr>
      <t>e.g. use sounds and gestures to request 'more/no more', push item away, turn head to reject, smiling</t>
    </r>
    <r>
      <rPr>
        <sz val="10"/>
        <rFont val="Arial"/>
        <family val="2"/>
      </rPr>
      <t xml:space="preserve"> </t>
    </r>
    <r>
      <rPr>
        <i/>
        <sz val="10"/>
        <rFont val="Arial"/>
        <family val="2"/>
      </rPr>
      <t>[RfL 28]</t>
    </r>
    <r>
      <rPr>
        <sz val="10"/>
        <rFont val="Arial"/>
        <family val="2"/>
      </rPr>
      <t xml:space="preserve">
Attract attention, </t>
    </r>
    <r>
      <rPr>
        <i/>
        <sz val="10"/>
        <rFont val="Arial"/>
        <family val="2"/>
      </rPr>
      <t>e.g. use body language/vocalisation or other method to gain attention</t>
    </r>
    <r>
      <rPr>
        <sz val="10"/>
        <rFont val="Arial"/>
        <family val="2"/>
      </rPr>
      <t xml:space="preserve"> </t>
    </r>
    <r>
      <rPr>
        <i/>
        <sz val="10"/>
        <rFont val="Arial"/>
        <family val="2"/>
      </rPr>
      <t>[RfL 32]</t>
    </r>
    <r>
      <rPr>
        <sz val="10"/>
        <rFont val="Arial"/>
        <family val="2"/>
      </rPr>
      <t xml:space="preserve">
Initiate social game, </t>
    </r>
    <r>
      <rPr>
        <i/>
        <sz val="10"/>
        <rFont val="Arial"/>
        <family val="2"/>
      </rPr>
      <t>e.g. give symbol to adult for foot spa/battery operated toy</t>
    </r>
    <r>
      <rPr>
        <sz val="10"/>
        <rFont val="Arial"/>
        <family val="2"/>
      </rPr>
      <t xml:space="preserve"> </t>
    </r>
    <r>
      <rPr>
        <i/>
        <sz val="10"/>
        <rFont val="Arial"/>
        <family val="2"/>
      </rPr>
      <t>[RfL 33]</t>
    </r>
  </si>
  <si>
    <r>
      <t xml:space="preserve">Communicates choice to attentive adult, </t>
    </r>
    <r>
      <rPr>
        <i/>
        <sz val="10"/>
        <rFont val="Arial"/>
        <family val="2"/>
      </rPr>
      <t>e.g. show through vocalisation or gestures preferred item from choice of two</t>
    </r>
    <r>
      <rPr>
        <sz val="10"/>
        <rFont val="Arial"/>
        <family val="2"/>
      </rPr>
      <t xml:space="preserve"> </t>
    </r>
    <r>
      <rPr>
        <i/>
        <sz val="10"/>
        <rFont val="Arial"/>
        <family val="2"/>
      </rPr>
      <t>[RfL 37]</t>
    </r>
    <r>
      <rPr>
        <sz val="10"/>
        <rFont val="Arial"/>
        <family val="2"/>
      </rPr>
      <t xml:space="preserve">
Expresses preference for items not present via symbolic means </t>
    </r>
    <r>
      <rPr>
        <i/>
        <sz val="10"/>
        <rFont val="Arial"/>
        <family val="2"/>
      </rPr>
      <t>[RfL 41]</t>
    </r>
  </si>
  <si>
    <r>
      <t>Shared attention,</t>
    </r>
    <r>
      <rPr>
        <i/>
        <sz val="10"/>
        <rFont val="Arial"/>
        <family val="2"/>
      </rPr>
      <t xml:space="preserve"> e.g. looks between adult and digital activity [RfL 40]</t>
    </r>
  </si>
  <si>
    <r>
      <t xml:space="preserve">Selects from two or more items, </t>
    </r>
    <r>
      <rPr>
        <i/>
        <sz val="10"/>
        <rFont val="Arial"/>
        <family val="2"/>
      </rPr>
      <t>e.g. reach or look towards preferred item when two or more items are present (mobile device, music player, microphone, etc.) [RfL 36]</t>
    </r>
  </si>
  <si>
    <r>
      <t xml:space="preserve">Intentional exploration of the environment, </t>
    </r>
    <r>
      <rPr>
        <i/>
        <sz val="10"/>
        <rFont val="Arial"/>
        <family val="2"/>
      </rPr>
      <t>e.g. reaches across table to touch moving toy/musical toy</t>
    </r>
    <r>
      <rPr>
        <sz val="10"/>
        <rFont val="Arial"/>
        <family val="2"/>
      </rPr>
      <t xml:space="preserve"> </t>
    </r>
    <r>
      <rPr>
        <i/>
        <sz val="10"/>
        <rFont val="Arial"/>
        <family val="2"/>
      </rPr>
      <t>[RfL 27]</t>
    </r>
    <r>
      <rPr>
        <sz val="10"/>
        <rFont val="Arial"/>
        <family val="2"/>
      </rPr>
      <t xml:space="preserve">
Initiates actions to achieve desired result exerting autonomy in a variety of contexts, </t>
    </r>
    <r>
      <rPr>
        <i/>
        <sz val="10"/>
        <rFont val="Arial"/>
        <family val="2"/>
      </rPr>
      <t>e.g. presses switch to turn on toy, activate music</t>
    </r>
    <r>
      <rPr>
        <sz val="10"/>
        <rFont val="Arial"/>
        <family val="2"/>
      </rPr>
      <t xml:space="preserve"> </t>
    </r>
    <r>
      <rPr>
        <i/>
        <sz val="10"/>
        <rFont val="Arial"/>
        <family val="2"/>
      </rPr>
      <t>[RfL 43]</t>
    </r>
    <r>
      <rPr>
        <sz val="10"/>
        <rFont val="Arial"/>
        <family val="2"/>
      </rPr>
      <t xml:space="preserve">
</t>
    </r>
  </si>
  <si>
    <r>
      <t>Early problem solving – tries new strategy when old one fails</t>
    </r>
    <r>
      <rPr>
        <i/>
        <sz val="10"/>
        <rFont val="Arial"/>
        <family val="2"/>
      </rPr>
      <t xml:space="preserve"> [RfL 42]</t>
    </r>
    <r>
      <rPr>
        <sz val="10"/>
        <rFont val="Arial"/>
        <family val="2"/>
      </rPr>
      <t xml:space="preserve">
Initiates actions to achieve desired result, </t>
    </r>
    <r>
      <rPr>
        <i/>
        <sz val="10"/>
        <rFont val="Arial"/>
        <family val="2"/>
      </rPr>
      <t>e.g. attempts to gain adult attention to make a request [RfL 43]</t>
    </r>
  </si>
  <si>
    <r>
      <t xml:space="preserve">Intentional exploration of the environment, </t>
    </r>
    <r>
      <rPr>
        <i/>
        <sz val="10"/>
        <rFont val="Arial"/>
        <family val="2"/>
      </rPr>
      <t>e.g. tactile exploration of different environments [RfL 27]</t>
    </r>
  </si>
  <si>
    <r>
      <t xml:space="preserve">contribute to a whole-class or group online communication, </t>
    </r>
    <r>
      <rPr>
        <i/>
        <sz val="10"/>
        <rFont val="Arial"/>
        <family val="2"/>
      </rPr>
      <t>e.g. e-mail or video call.</t>
    </r>
  </si>
  <si>
    <r>
      <t>send a simple online communication from a single user account,</t>
    </r>
    <r>
      <rPr>
        <i/>
        <sz val="10"/>
        <rFont val="Arial"/>
        <family val="2"/>
      </rPr>
      <t xml:space="preserve"> e.g. e-mail (ensuring address is typed accurately) or video call.</t>
    </r>
  </si>
  <si>
    <r>
      <t xml:space="preserve">exchange simple online communication, </t>
    </r>
    <r>
      <rPr>
        <i/>
        <sz val="10"/>
        <rFont val="Arial"/>
        <family val="2"/>
      </rPr>
      <t>e.g. e-mail or video call</t>
    </r>
    <r>
      <rPr>
        <sz val="10"/>
        <rFont val="Arial"/>
        <family val="2"/>
      </rPr>
      <t xml:space="preserve">
explain the advantages of communicating electronically, </t>
    </r>
    <r>
      <rPr>
        <i/>
        <sz val="10"/>
        <rFont val="Arial"/>
        <family val="2"/>
      </rPr>
      <t>e.g. time saving (especially covering large distances almost instantly), resource saving, cost effectiveness, able to have multiple users from different countries communicating simultaneously, content is easily shared/saved/stored/tagged</t>
    </r>
    <r>
      <rPr>
        <sz val="10"/>
        <rFont val="Arial"/>
        <family val="2"/>
      </rPr>
      <t>.</t>
    </r>
  </si>
  <si>
    <r>
      <t>exchange online communication with other learners, making use of a growing range of available features,</t>
    </r>
    <r>
      <rPr>
        <i/>
        <sz val="10"/>
        <rFont val="Arial"/>
        <family val="2"/>
      </rPr>
      <t xml:space="preserve"> e.g. send e-mails with attachments and change formatting (where device allows).</t>
    </r>
  </si>
  <si>
    <r>
      <t xml:space="preserve">exchange online communication, making use of a growing range of available features, </t>
    </r>
    <r>
      <rPr>
        <i/>
        <sz val="10"/>
        <rFont val="Arial"/>
        <family val="2"/>
      </rPr>
      <t>e.g. when e-mailing, use search function, manage contacts</t>
    </r>
    <r>
      <rPr>
        <sz val="10"/>
        <rFont val="Arial"/>
        <family val="2"/>
      </rPr>
      <t xml:space="preserve">
show an understanding of the advantages and disadvantages of different forms of communication and when it is appropriate to use each, </t>
    </r>
    <r>
      <rPr>
        <i/>
        <sz val="10"/>
        <rFont val="Arial"/>
        <family val="2"/>
      </rPr>
      <t>e.g. explain when video conferencing may be more appropriate than e-mail, and vice versa; explain the pros and cons of using instant messaging in social contexts; talk about purpose and audience</t>
    </r>
    <r>
      <rPr>
        <sz val="10"/>
        <rFont val="Arial"/>
        <family val="2"/>
      </rPr>
      <t>.</t>
    </r>
  </si>
  <si>
    <r>
      <t xml:space="preserve">exchange online communication, making use of a growing range of available features, </t>
    </r>
    <r>
      <rPr>
        <i/>
        <sz val="10"/>
        <rFont val="Arial"/>
        <family val="2"/>
      </rPr>
      <t>e.g. manage folders within e-mail including using reporting features to filter spam and make use of webcams to facilitate video calls</t>
    </r>
    <r>
      <rPr>
        <sz val="10"/>
        <rFont val="Arial"/>
        <family val="2"/>
      </rPr>
      <t xml:space="preserve"> 
show an understanding of the advantages and disadvantages of different forms of communication and when it is appropriate to use each, </t>
    </r>
    <r>
      <rPr>
        <i/>
        <sz val="10"/>
        <rFont val="Arial"/>
        <family val="2"/>
      </rPr>
      <t>e.g. explain when video conferencing may be more appropriate than e-mail, and vice versa; explain the pros and cons of using instant messaging in social contexts; talk about purpose and audience</t>
    </r>
    <r>
      <rPr>
        <sz val="10"/>
        <rFont val="Arial"/>
        <family val="2"/>
      </rPr>
      <t>.</t>
    </r>
  </si>
  <si>
    <r>
      <t xml:space="preserve">use an online collaborative platform to create or edit a file, </t>
    </r>
    <r>
      <rPr>
        <i/>
        <sz val="10"/>
        <rFont val="Arial"/>
        <family val="2"/>
      </rPr>
      <t>e.g. word processing, presenting tools, spreadsheets.</t>
    </r>
  </si>
  <si>
    <r>
      <t>manage an online file, adding and responding to comments,</t>
    </r>
    <r>
      <rPr>
        <i/>
        <sz val="10"/>
        <rFont val="Arial"/>
        <family val="2"/>
      </rPr>
      <t xml:space="preserve"> e.g. create, share and edit an online file engaging in reflective discussion with teacher and/or peers.</t>
    </r>
  </si>
  <si>
    <r>
      <t xml:space="preserve">work with others to create an online collaborative project for a specific purpose, sharing and appropriately setting permissions for other group members, </t>
    </r>
    <r>
      <rPr>
        <i/>
        <sz val="10"/>
        <rFont val="Arial"/>
        <family val="2"/>
      </rPr>
      <t>e.g. editing, commenting, viewing.</t>
    </r>
  </si>
  <si>
    <r>
      <t xml:space="preserve">work with others to create an online collaborative project for a specific purpose, sharing and appropriately setting permissions for other group members, </t>
    </r>
    <r>
      <rPr>
        <i/>
        <sz val="10"/>
        <rFont val="Arial"/>
        <family val="2"/>
      </rPr>
      <t>e.g. editing, commenting, viewing.</t>
    </r>
    <r>
      <rPr>
        <sz val="10"/>
        <rFont val="Arial"/>
        <family val="2"/>
      </rPr>
      <t xml:space="preserve">
</t>
    </r>
  </si>
  <si>
    <t>independently select and use online collaboration tools to create a project with others.</t>
  </si>
  <si>
    <r>
      <t>independently select and use a range of online collaboration tools to create a project with others,</t>
    </r>
    <r>
      <rPr>
        <i/>
        <sz val="10"/>
        <rFont val="Arial"/>
        <family val="2"/>
      </rPr>
      <t xml:space="preserve"> e.g. make use of online technology to share and present ideas to others.</t>
    </r>
    <r>
      <rPr>
        <sz val="10"/>
        <rFont val="Arial"/>
        <family val="2"/>
      </rPr>
      <t xml:space="preserve">
</t>
    </r>
  </si>
  <si>
    <t>create and edit multimedia components in order to develop text, image, sound, animation and video for a range of tasks.</t>
  </si>
  <si>
    <r>
      <t xml:space="preserve">use identified success criteria as a plan for completion of a digital task
develop strategies for finding information using different keywords and techniques, </t>
    </r>
    <r>
      <rPr>
        <i/>
        <sz val="10"/>
        <rFont val="Arial"/>
        <family val="2"/>
      </rPr>
      <t>e.g. follow a step-by-step set of instructions on how to search effectively for information relevant to a task and select an appropriate website from skimming through a small number of sources</t>
    </r>
    <r>
      <rPr>
        <sz val="10"/>
        <rFont val="Arial"/>
        <family val="2"/>
      </rPr>
      <t xml:space="preserve">.  
</t>
    </r>
  </si>
  <si>
    <t xml:space="preserve">History </t>
  </si>
  <si>
    <r>
      <t xml:space="preserve">Offeryn mapio'r cwricwlwm
</t>
    </r>
    <r>
      <rPr>
        <b/>
        <sz val="18"/>
        <color rgb="FFFFFFFF"/>
        <rFont val="Syncopate"/>
      </rPr>
      <t>Canllawiau ar gyfer ysgolion uwchradd</t>
    </r>
  </si>
  <si>
    <t>Crynodeb</t>
  </si>
  <si>
    <t>Cafodd yr offeryn hwn ei ddatblygu gan ysgolion arloesi digidol. Mae’r offeryn yn eich caniatáu i groesgyfeirio elfennau o’r Fframwaith Cymhwysedd Digidol gyda’ch addysgu cyfredol mewn pynciau ac ar gyfer gwahanol blynyddoedd. Wrth i chi ychwanegu eich gwybodaeth mae'r offeryn yn dangos eich lefelau o ran maint o'r Fframwaith sydd wedi'i gynnwys, sy'n eich helpu chi i gynllunio i gynnwys yr ystod lawn o sgiliau ar gyfer pob elfen dros y flwyddyn. Bydd hefyd yn eich helpu i rannu'r gwaith o gynnwys yr elfennau mewn modd mwy cytbwys ar draws yr ysgol.</t>
  </si>
  <si>
    <t>Cymraeg</t>
  </si>
  <si>
    <t>Saesneg</t>
  </si>
  <si>
    <t>Mathemateg</t>
  </si>
  <si>
    <t>Gwyddoniaeth</t>
  </si>
  <si>
    <t>Hanes</t>
  </si>
  <si>
    <t>Daearyddiaeth</t>
  </si>
  <si>
    <t>Addysg Grefyddol</t>
  </si>
  <si>
    <t>Technoleg</t>
  </si>
  <si>
    <t>Celf</t>
  </si>
  <si>
    <t>Cerddoriaeth</t>
  </si>
  <si>
    <t>Ieithoedd Modern</t>
  </si>
  <si>
    <t>Addysg Gorfforol</t>
  </si>
  <si>
    <t>TGCh</t>
  </si>
  <si>
    <t>Bagloriaeth Cymru</t>
  </si>
  <si>
    <t>Pwnc arall 1</t>
  </si>
  <si>
    <t>Pwnc arall 2</t>
  </si>
  <si>
    <t>Pwnc arall 3</t>
  </si>
  <si>
    <t>Adrannau</t>
  </si>
  <si>
    <t>Blynyddoedd</t>
  </si>
  <si>
    <t>Taenlen trosolwg</t>
  </si>
  <si>
    <t>Taenlenni grwpiau blwyddyn</t>
  </si>
</sst>
</file>

<file path=xl/styles.xml><?xml version="1.0" encoding="utf-8"?>
<styleSheet xmlns="http://schemas.openxmlformats.org/spreadsheetml/2006/main" xmlns:mc="http://schemas.openxmlformats.org/markup-compatibility/2006" xmlns:x14ac="http://schemas.microsoft.com/office/spreadsheetml/2009/9/ac" mc:Ignorable="x14ac">
  <fonts count="44">
    <font>
      <sz val="10"/>
      <color rgb="FF000000"/>
      <name val="Arial"/>
    </font>
    <font>
      <sz val="10"/>
      <name val="Raleway"/>
    </font>
    <font>
      <b/>
      <sz val="10"/>
      <name val="Raleway"/>
    </font>
    <font>
      <sz val="8"/>
      <name val="Raleway"/>
    </font>
    <font>
      <sz val="10"/>
      <name val="Arial"/>
      <family val="2"/>
    </font>
    <font>
      <b/>
      <sz val="24"/>
      <color rgb="FFFFFFFF"/>
      <name val="Syncopate"/>
    </font>
    <font>
      <b/>
      <sz val="12"/>
      <name val="Raleway"/>
    </font>
    <font>
      <b/>
      <sz val="18"/>
      <color rgb="FFFFFFFF"/>
      <name val="Raleway"/>
    </font>
    <font>
      <b/>
      <sz val="10"/>
      <name val="Arial"/>
      <family val="2"/>
    </font>
    <font>
      <b/>
      <sz val="10"/>
      <color rgb="FFFFFFFF"/>
      <name val="Raleway"/>
    </font>
    <font>
      <sz val="10"/>
      <color rgb="FF000000"/>
      <name val="Raleway"/>
    </font>
    <font>
      <u/>
      <sz val="10"/>
      <color theme="11"/>
      <name val="Arial"/>
      <family val="2"/>
    </font>
    <font>
      <sz val="10"/>
      <color rgb="FF000000"/>
      <name val="Arial"/>
      <family val="2"/>
    </font>
    <font>
      <u/>
      <sz val="10"/>
      <color theme="10"/>
      <name val="Arial"/>
      <family val="2"/>
    </font>
    <font>
      <sz val="10"/>
      <color theme="0"/>
      <name val="Arial"/>
      <family val="2"/>
    </font>
    <font>
      <b/>
      <sz val="10"/>
      <color theme="0"/>
      <name val="Arial"/>
      <family val="2"/>
    </font>
    <font>
      <b/>
      <sz val="11"/>
      <color theme="0"/>
      <name val="Calibri"/>
      <family val="2"/>
      <scheme val="minor"/>
    </font>
    <font>
      <b/>
      <sz val="10"/>
      <color rgb="FFFF0000"/>
      <name val="Arial"/>
      <family val="2"/>
    </font>
    <font>
      <b/>
      <sz val="10"/>
      <color rgb="FFFFFFFF"/>
      <name val="Arial"/>
      <family val="2"/>
    </font>
    <font>
      <i/>
      <sz val="10"/>
      <name val="Arial"/>
      <family val="2"/>
    </font>
    <font>
      <strike/>
      <sz val="10"/>
      <name val="Arial"/>
      <family val="2"/>
    </font>
    <font>
      <strike/>
      <sz val="10"/>
      <color rgb="FFFF0000"/>
      <name val="Arial"/>
      <family val="2"/>
    </font>
    <font>
      <sz val="11"/>
      <color theme="0"/>
      <name val="Calibri"/>
      <family val="2"/>
      <scheme val="minor"/>
    </font>
    <font>
      <sz val="11"/>
      <name val="Calibri"/>
      <family val="2"/>
      <scheme val="minor"/>
    </font>
    <font>
      <sz val="10"/>
      <color rgb="FFFF0000"/>
      <name val="Arial"/>
      <family val="2"/>
    </font>
    <font>
      <u/>
      <sz val="10"/>
      <name val="Arial"/>
      <family val="2"/>
    </font>
    <font>
      <sz val="10"/>
      <color theme="9" tint="-0.249977111117893"/>
      <name val="Arial"/>
      <family val="2"/>
    </font>
    <font>
      <i/>
      <sz val="10"/>
      <color theme="9" tint="-0.249977111117893"/>
      <name val="Arial"/>
      <family val="2"/>
    </font>
    <font>
      <sz val="10"/>
      <color theme="9"/>
      <name val="Arial"/>
      <family val="2"/>
    </font>
    <font>
      <sz val="10"/>
      <color rgb="FFFFC000"/>
      <name val="Arial"/>
      <family val="2"/>
    </font>
    <font>
      <sz val="10"/>
      <color rgb="FF0000FF"/>
      <name val="Arial"/>
      <family val="2"/>
    </font>
    <font>
      <b/>
      <sz val="10"/>
      <color rgb="FF000000"/>
      <name val="Arial"/>
      <family val="2"/>
    </font>
    <font>
      <b/>
      <sz val="8"/>
      <name val="Raleway"/>
    </font>
    <font>
      <b/>
      <sz val="13"/>
      <name val="Arial"/>
      <family val="2"/>
    </font>
    <font>
      <b/>
      <sz val="13"/>
      <color rgb="FF000000"/>
      <name val="Arial"/>
      <family val="2"/>
    </font>
    <font>
      <sz val="16"/>
      <name val="Arial"/>
      <family val="2"/>
    </font>
    <font>
      <sz val="16"/>
      <color rgb="FF000000"/>
      <name val="Arial"/>
      <family val="2"/>
    </font>
    <font>
      <b/>
      <sz val="14"/>
      <name val="Raleway"/>
    </font>
    <font>
      <sz val="14"/>
      <color rgb="FF000000"/>
      <name val="Arial"/>
      <family val="2"/>
    </font>
    <font>
      <sz val="10"/>
      <color rgb="FF002060"/>
      <name val="Arial"/>
      <family val="2"/>
    </font>
    <font>
      <b/>
      <sz val="18"/>
      <color rgb="FFFFFFFF"/>
      <name val="Syncopate"/>
    </font>
    <font>
      <sz val="7"/>
      <name val="Raleway"/>
    </font>
    <font>
      <sz val="7"/>
      <name val="Arial"/>
      <family val="2"/>
    </font>
    <font>
      <sz val="8"/>
      <name val="Arial"/>
      <family val="2"/>
    </font>
  </fonts>
  <fills count="37">
    <fill>
      <patternFill patternType="none"/>
    </fill>
    <fill>
      <patternFill patternType="gray125"/>
    </fill>
    <fill>
      <patternFill patternType="solid">
        <fgColor rgb="FF1C4587"/>
        <bgColor rgb="FF1C4587"/>
      </patternFill>
    </fill>
    <fill>
      <patternFill patternType="solid">
        <fgColor rgb="FF660000"/>
        <bgColor rgb="FF660000"/>
      </patternFill>
    </fill>
    <fill>
      <patternFill patternType="solid">
        <fgColor rgb="FFEA9999"/>
        <bgColor rgb="FFEA9999"/>
      </patternFill>
    </fill>
    <fill>
      <patternFill patternType="solid">
        <fgColor rgb="FFBFBFBF"/>
        <bgColor rgb="FFBFBFBF"/>
      </patternFill>
    </fill>
    <fill>
      <patternFill patternType="solid">
        <fgColor rgb="FFFFFFFF"/>
        <bgColor rgb="FFFFFFFF"/>
      </patternFill>
    </fill>
    <fill>
      <patternFill patternType="solid">
        <fgColor rgb="FF7F6000"/>
        <bgColor rgb="FF7F6000"/>
      </patternFill>
    </fill>
    <fill>
      <patternFill patternType="solid">
        <fgColor rgb="FFFFE599"/>
        <bgColor rgb="FFFFE599"/>
      </patternFill>
    </fill>
    <fill>
      <patternFill patternType="solid">
        <fgColor rgb="FF274E13"/>
        <bgColor rgb="FF274E13"/>
      </patternFill>
    </fill>
    <fill>
      <patternFill patternType="solid">
        <fgColor rgb="FFB6D7A8"/>
        <bgColor rgb="FFB6D7A8"/>
      </patternFill>
    </fill>
    <fill>
      <patternFill patternType="solid">
        <fgColor rgb="FF073763"/>
        <bgColor rgb="FF073763"/>
      </patternFill>
    </fill>
    <fill>
      <patternFill patternType="solid">
        <fgColor rgb="FFA4C2F4"/>
        <bgColor rgb="FFA4C2F4"/>
      </patternFill>
    </fill>
    <fill>
      <patternFill patternType="solid">
        <fgColor rgb="FF002060"/>
        <bgColor indexed="64"/>
      </patternFill>
    </fill>
    <fill>
      <patternFill patternType="solid">
        <fgColor rgb="FF17365D"/>
        <bgColor rgb="FF17365D"/>
      </patternFill>
    </fill>
    <fill>
      <patternFill patternType="solid">
        <fgColor theme="5"/>
        <bgColor theme="2" tint="-0.24994659260841701"/>
      </patternFill>
    </fill>
    <fill>
      <patternFill patternType="solid">
        <fgColor theme="5"/>
        <bgColor rgb="FF17365D"/>
      </patternFill>
    </fill>
    <fill>
      <patternFill patternType="solid">
        <fgColor rgb="FF8DB3E2"/>
        <bgColor rgb="FF8BB2FF"/>
      </patternFill>
    </fill>
    <fill>
      <patternFill patternType="solid">
        <fgColor theme="0" tint="-0.249977111117893"/>
        <bgColor rgb="FFCCCCCC"/>
      </patternFill>
    </fill>
    <fill>
      <patternFill patternType="solid">
        <fgColor theme="0"/>
        <bgColor indexed="64"/>
      </patternFill>
    </fill>
    <fill>
      <patternFill patternType="solid">
        <fgColor theme="0"/>
        <bgColor rgb="FFFFFFFF"/>
      </patternFill>
    </fill>
    <fill>
      <patternFill patternType="solid">
        <fgColor rgb="FFA3D597"/>
        <bgColor rgb="FF6AA84F"/>
      </patternFill>
    </fill>
    <fill>
      <patternFill patternType="solid">
        <fgColor theme="0" tint="-0.249977111117893"/>
        <bgColor indexed="64"/>
      </patternFill>
    </fill>
    <fill>
      <patternFill patternType="solid">
        <fgColor rgb="FFFFC000"/>
        <bgColor rgb="FF6AA84F"/>
      </patternFill>
    </fill>
    <fill>
      <patternFill patternType="solid">
        <fgColor rgb="FFFFC000"/>
        <bgColor indexed="64"/>
      </patternFill>
    </fill>
    <fill>
      <patternFill patternType="solid">
        <fgColor rgb="FF8DB3E2"/>
        <bgColor rgb="FF8DB3E2"/>
      </patternFill>
    </fill>
    <fill>
      <patternFill patternType="solid">
        <fgColor theme="5"/>
        <bgColor indexed="64"/>
      </patternFill>
    </fill>
    <fill>
      <patternFill patternType="solid">
        <fgColor theme="0"/>
        <bgColor rgb="FFBFBFBF"/>
      </patternFill>
    </fill>
    <fill>
      <patternFill patternType="solid">
        <fgColor theme="0" tint="-0.249977111117893"/>
        <bgColor rgb="FF6AA84F"/>
      </patternFill>
    </fill>
    <fill>
      <patternFill patternType="solid">
        <fgColor theme="5"/>
        <bgColor rgb="FF6AA84F"/>
      </patternFill>
    </fill>
    <fill>
      <patternFill patternType="solid">
        <fgColor rgb="FFA3D597"/>
        <bgColor indexed="64"/>
      </patternFill>
    </fill>
    <fill>
      <patternFill patternType="solid">
        <fgColor theme="0"/>
        <bgColor rgb="FF17365D"/>
      </patternFill>
    </fill>
    <fill>
      <patternFill patternType="solid">
        <fgColor theme="4" tint="0.59999389629810485"/>
        <bgColor indexed="64"/>
      </patternFill>
    </fill>
    <fill>
      <patternFill patternType="solid">
        <fgColor theme="6" tint="0.39997558519241921"/>
        <bgColor indexed="64"/>
      </patternFill>
    </fill>
    <fill>
      <patternFill patternType="solid">
        <fgColor theme="9" tint="0.79998168889431442"/>
        <bgColor indexed="64"/>
      </patternFill>
    </fill>
    <fill>
      <patternFill patternType="solid">
        <fgColor theme="4" tint="0.39997558519241921"/>
        <bgColor indexed="64"/>
      </patternFill>
    </fill>
    <fill>
      <patternFill patternType="solid">
        <fgColor theme="4" tint="0.39997558519241921"/>
        <bgColor rgb="FF6FA8DC"/>
      </patternFill>
    </fill>
  </fills>
  <borders count="3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right style="thin">
        <color auto="1"/>
      </right>
      <top/>
      <bottom/>
      <diagonal/>
    </border>
    <border>
      <left/>
      <right style="thin">
        <color auto="1"/>
      </right>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style="thin">
        <color rgb="FF000000"/>
      </right>
      <top style="thin">
        <color auto="1"/>
      </top>
      <bottom/>
      <diagonal/>
    </border>
    <border>
      <left style="thin">
        <color auto="1"/>
      </left>
      <right style="thin">
        <color rgb="FF000000"/>
      </right>
      <top/>
      <bottom/>
      <diagonal/>
    </border>
    <border>
      <left style="thin">
        <color auto="1"/>
      </left>
      <right style="thin">
        <color rgb="FF000000"/>
      </right>
      <top/>
      <bottom style="thin">
        <color rgb="FF000000"/>
      </bottom>
      <diagonal/>
    </border>
    <border>
      <left style="thin">
        <color auto="1"/>
      </left>
      <right style="thin">
        <color rgb="FF000000"/>
      </right>
      <top/>
      <bottom style="thin">
        <color auto="1"/>
      </bottom>
      <diagonal/>
    </border>
    <border>
      <left style="thin">
        <color auto="1"/>
      </left>
      <right style="thin">
        <color rgb="FF000000"/>
      </right>
      <top style="thin">
        <color rgb="FF000000"/>
      </top>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s>
  <cellStyleXfs count="11">
    <xf numFmtId="0" fontId="0" fillId="0" borderId="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3"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cellStyleXfs>
  <cellXfs count="302">
    <xf numFmtId="0" fontId="0" fillId="0" borderId="0" xfId="0" applyFont="1" applyAlignment="1"/>
    <xf numFmtId="0" fontId="1" fillId="0" borderId="0" xfId="0" applyFont="1"/>
    <xf numFmtId="0" fontId="2" fillId="0" borderId="0" xfId="0" applyFont="1" applyAlignment="1">
      <alignment horizontal="center" vertical="top" wrapText="1"/>
    </xf>
    <xf numFmtId="0" fontId="2" fillId="0" borderId="0" xfId="0" applyFont="1" applyAlignment="1">
      <alignment horizontal="center" vertical="center" wrapText="1"/>
    </xf>
    <xf numFmtId="0" fontId="4" fillId="0" borderId="0" xfId="0" applyFont="1" applyAlignment="1">
      <alignment horizontal="center"/>
    </xf>
    <xf numFmtId="0" fontId="6" fillId="0" borderId="0" xfId="0" applyFont="1" applyAlignment="1">
      <alignment horizontal="center"/>
    </xf>
    <xf numFmtId="0" fontId="6" fillId="0" borderId="0" xfId="0" applyFont="1" applyAlignment="1">
      <alignment horizontal="center" vertical="top" wrapText="1"/>
    </xf>
    <xf numFmtId="0" fontId="8" fillId="0" borderId="0" xfId="0" applyFont="1" applyAlignment="1">
      <alignment vertical="center"/>
    </xf>
    <xf numFmtId="0" fontId="9" fillId="0" borderId="0" xfId="0" applyFont="1" applyAlignment="1">
      <alignment horizontal="center" vertical="top" wrapText="1"/>
    </xf>
    <xf numFmtId="0" fontId="4" fillId="0" borderId="0" xfId="0" applyFont="1" applyAlignment="1">
      <alignment horizontal="left" vertical="center" wrapText="1"/>
    </xf>
    <xf numFmtId="0" fontId="10" fillId="6" borderId="8" xfId="0" applyFont="1" applyFill="1" applyBorder="1" applyAlignment="1">
      <alignment horizontal="center" vertical="center"/>
    </xf>
    <xf numFmtId="0" fontId="3" fillId="0" borderId="0" xfId="0" applyFont="1"/>
    <xf numFmtId="0" fontId="2" fillId="4" borderId="12"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0" xfId="0" applyFont="1" applyFill="1" applyAlignment="1">
      <alignment horizontal="center" vertical="center"/>
    </xf>
    <xf numFmtId="0" fontId="6" fillId="0" borderId="8" xfId="0" applyFont="1" applyBorder="1" applyAlignment="1">
      <alignment horizontal="center" vertical="top" wrapText="1"/>
    </xf>
    <xf numFmtId="0" fontId="2" fillId="0" borderId="0" xfId="0" applyFont="1" applyAlignment="1">
      <alignment vertical="top" wrapText="1"/>
    </xf>
    <xf numFmtId="0" fontId="4" fillId="0" borderId="16" xfId="0" applyFont="1" applyBorder="1" applyAlignment="1">
      <alignment horizontal="left" vertical="top" wrapText="1"/>
    </xf>
    <xf numFmtId="0" fontId="4" fillId="6" borderId="16" xfId="0" applyFont="1" applyFill="1" applyBorder="1" applyAlignment="1">
      <alignment horizontal="left" vertical="top" wrapText="1"/>
    </xf>
    <xf numFmtId="0" fontId="14" fillId="13" borderId="0" xfId="0" applyFont="1" applyFill="1" applyBorder="1" applyAlignment="1">
      <alignment vertical="top"/>
    </xf>
    <xf numFmtId="0" fontId="15" fillId="13" borderId="18" xfId="0" applyFont="1" applyFill="1" applyBorder="1" applyAlignment="1">
      <alignment vertical="top"/>
    </xf>
    <xf numFmtId="0" fontId="15" fillId="13" borderId="0" xfId="0" applyFont="1" applyFill="1" applyBorder="1" applyAlignment="1">
      <alignment vertical="top"/>
    </xf>
    <xf numFmtId="0" fontId="16" fillId="13" borderId="18" xfId="0" applyFont="1" applyFill="1" applyBorder="1" applyAlignment="1">
      <alignment vertical="top"/>
    </xf>
    <xf numFmtId="0" fontId="15" fillId="13" borderId="18" xfId="0" applyFont="1" applyFill="1" applyBorder="1" applyAlignment="1">
      <alignment horizontal="left" vertical="top"/>
    </xf>
    <xf numFmtId="0" fontId="16" fillId="13" borderId="18" xfId="0" applyFont="1" applyFill="1" applyBorder="1" applyAlignment="1">
      <alignment horizontal="left" vertical="top"/>
    </xf>
    <xf numFmtId="0" fontId="12" fillId="0" borderId="0" xfId="0" applyFont="1" applyBorder="1" applyAlignment="1"/>
    <xf numFmtId="0" fontId="15" fillId="14" borderId="19" xfId="0" applyFont="1" applyFill="1" applyBorder="1" applyAlignment="1">
      <alignment horizontal="center" vertical="top" wrapText="1"/>
    </xf>
    <xf numFmtId="0" fontId="14" fillId="0" borderId="0" xfId="0" applyFont="1" applyBorder="1" applyAlignment="1"/>
    <xf numFmtId="0" fontId="15" fillId="14" borderId="19" xfId="0" applyFont="1" applyFill="1" applyBorder="1" applyAlignment="1">
      <alignment horizontal="left" vertical="top"/>
    </xf>
    <xf numFmtId="0" fontId="17" fillId="14" borderId="19" xfId="0" applyFont="1" applyFill="1" applyBorder="1" applyAlignment="1">
      <alignment horizontal="left" vertical="top" wrapText="1"/>
    </xf>
    <xf numFmtId="0" fontId="15" fillId="14" borderId="19" xfId="0" applyFont="1" applyFill="1" applyBorder="1" applyAlignment="1">
      <alignment horizontal="left" vertical="top" wrapText="1"/>
    </xf>
    <xf numFmtId="0" fontId="18" fillId="14" borderId="19" xfId="0" applyFont="1" applyFill="1" applyBorder="1" applyAlignment="1">
      <alignment horizontal="left" vertical="top" wrapText="1"/>
    </xf>
    <xf numFmtId="0" fontId="18" fillId="14" borderId="0" xfId="0" applyFont="1" applyFill="1" applyBorder="1" applyAlignment="1">
      <alignment horizontal="left" vertical="top" wrapText="1"/>
    </xf>
    <xf numFmtId="0" fontId="12" fillId="0" borderId="0" xfId="0" applyFont="1" applyBorder="1" applyAlignment="1">
      <alignment horizontal="left"/>
    </xf>
    <xf numFmtId="0" fontId="15" fillId="14" borderId="16" xfId="0" applyFont="1" applyFill="1" applyBorder="1" applyAlignment="1">
      <alignment horizontal="center" vertical="center" textRotation="90"/>
    </xf>
    <xf numFmtId="0" fontId="15" fillId="14" borderId="20" xfId="0" applyFont="1" applyFill="1" applyBorder="1" applyAlignment="1">
      <alignment horizontal="left" vertical="center"/>
    </xf>
    <xf numFmtId="0" fontId="15" fillId="15" borderId="21" xfId="0" applyFont="1" applyFill="1" applyBorder="1" applyAlignment="1">
      <alignment horizontal="left" vertical="center" wrapText="1"/>
    </xf>
    <xf numFmtId="0" fontId="15" fillId="15" borderId="22" xfId="0" applyFont="1" applyFill="1" applyBorder="1" applyAlignment="1">
      <alignment horizontal="left" vertical="center" wrapText="1"/>
    </xf>
    <xf numFmtId="0" fontId="18" fillId="16" borderId="22" xfId="0" applyFont="1" applyFill="1" applyBorder="1" applyAlignment="1">
      <alignment horizontal="left" vertical="center" wrapText="1"/>
    </xf>
    <xf numFmtId="0" fontId="18" fillId="16" borderId="0" xfId="0" applyFont="1" applyFill="1" applyBorder="1" applyAlignment="1">
      <alignment horizontal="left" vertical="center" wrapText="1"/>
    </xf>
    <xf numFmtId="0" fontId="15" fillId="14" borderId="23" xfId="0" applyFont="1" applyFill="1" applyBorder="1" applyAlignment="1">
      <alignment horizontal="center" vertical="center" textRotation="90"/>
    </xf>
    <xf numFmtId="0" fontId="8" fillId="17" borderId="16" xfId="0" applyFont="1" applyFill="1" applyBorder="1" applyAlignment="1">
      <alignment horizontal="left" vertical="top" wrapText="1"/>
    </xf>
    <xf numFmtId="0" fontId="4" fillId="18" borderId="16" xfId="0" applyFont="1" applyFill="1" applyBorder="1" applyAlignment="1">
      <alignment horizontal="left" vertical="top" wrapText="1"/>
    </xf>
    <xf numFmtId="0" fontId="15" fillId="14" borderId="24" xfId="0" applyFont="1" applyFill="1" applyBorder="1" applyAlignment="1">
      <alignment horizontal="center" vertical="top"/>
    </xf>
    <xf numFmtId="0" fontId="4" fillId="22" borderId="19" xfId="0" applyFont="1" applyFill="1" applyBorder="1" applyAlignment="1">
      <alignment horizontal="left" vertical="top" wrapText="1"/>
    </xf>
    <xf numFmtId="0" fontId="4" fillId="23" borderId="19" xfId="0" applyFont="1" applyFill="1" applyBorder="1" applyAlignment="1">
      <alignment horizontal="left" vertical="top" wrapText="1"/>
    </xf>
    <xf numFmtId="49" fontId="4" fillId="23" borderId="19" xfId="0" applyNumberFormat="1" applyFont="1" applyFill="1" applyBorder="1" applyAlignment="1">
      <alignment horizontal="left" vertical="top" wrapText="1"/>
    </xf>
    <xf numFmtId="0" fontId="12" fillId="24" borderId="19" xfId="0" applyFont="1" applyFill="1" applyBorder="1" applyAlignment="1">
      <alignment vertical="center" wrapText="1"/>
    </xf>
    <xf numFmtId="49" fontId="8" fillId="25" borderId="19" xfId="0" applyNumberFormat="1" applyFont="1" applyFill="1" applyBorder="1" applyAlignment="1">
      <alignment horizontal="left" vertical="top" wrapText="1"/>
    </xf>
    <xf numFmtId="0" fontId="4" fillId="19" borderId="19" xfId="0" applyFont="1" applyFill="1" applyBorder="1" applyAlignment="1">
      <alignment horizontal="left" vertical="top" wrapText="1"/>
    </xf>
    <xf numFmtId="49" fontId="4" fillId="19" borderId="19" xfId="0" applyNumberFormat="1" applyFont="1" applyFill="1" applyBorder="1" applyAlignment="1">
      <alignment horizontal="left" vertical="top" wrapText="1"/>
    </xf>
    <xf numFmtId="49" fontId="4" fillId="0" borderId="19" xfId="0" applyNumberFormat="1" applyFont="1" applyBorder="1" applyAlignment="1">
      <alignment horizontal="left" vertical="top" wrapText="1"/>
    </xf>
    <xf numFmtId="49" fontId="4" fillId="0" borderId="19" xfId="0" applyNumberFormat="1" applyFont="1" applyBorder="1" applyAlignment="1">
      <alignment vertical="top" wrapText="1"/>
    </xf>
    <xf numFmtId="0" fontId="4" fillId="0" borderId="19" xfId="0" applyFont="1" applyBorder="1" applyAlignment="1">
      <alignment vertical="top" wrapText="1"/>
    </xf>
    <xf numFmtId="0" fontId="4" fillId="23" borderId="19" xfId="6" applyFont="1" applyFill="1" applyBorder="1" applyAlignment="1">
      <alignment horizontal="left" vertical="top" wrapText="1"/>
    </xf>
    <xf numFmtId="0" fontId="8" fillId="25" borderId="19" xfId="0" applyFont="1" applyFill="1" applyBorder="1" applyAlignment="1">
      <alignment horizontal="left" vertical="top" wrapText="1"/>
    </xf>
    <xf numFmtId="0" fontId="4" fillId="18" borderId="19" xfId="0" applyFont="1" applyFill="1" applyBorder="1" applyAlignment="1">
      <alignment horizontal="left" vertical="top" wrapText="1"/>
    </xf>
    <xf numFmtId="0" fontId="4" fillId="0" borderId="19" xfId="0" applyFont="1" applyBorder="1" applyAlignment="1">
      <alignment horizontal="left" vertical="top" wrapText="1"/>
    </xf>
    <xf numFmtId="0" fontId="4" fillId="0" borderId="21" xfId="0" applyFont="1" applyBorder="1" applyAlignment="1">
      <alignment vertical="top" wrapText="1"/>
    </xf>
    <xf numFmtId="0" fontId="4" fillId="20" borderId="16" xfId="0" applyFont="1" applyFill="1" applyBorder="1" applyAlignment="1">
      <alignment horizontal="left" vertical="top" wrapText="1"/>
    </xf>
    <xf numFmtId="49" fontId="8" fillId="21" borderId="19" xfId="0" applyNumberFormat="1" applyFont="1" applyFill="1" applyBorder="1" applyAlignment="1">
      <alignment horizontal="left" vertical="top" wrapText="1"/>
    </xf>
    <xf numFmtId="49" fontId="4" fillId="21" borderId="19" xfId="0" applyNumberFormat="1" applyFont="1" applyFill="1" applyBorder="1" applyAlignment="1">
      <alignment horizontal="left" vertical="top" wrapText="1"/>
    </xf>
    <xf numFmtId="49" fontId="4" fillId="23" borderId="19" xfId="6" applyNumberFormat="1" applyFont="1" applyFill="1" applyBorder="1" applyAlignment="1">
      <alignment horizontal="left" vertical="top" wrapText="1"/>
    </xf>
    <xf numFmtId="0" fontId="22" fillId="15" borderId="22" xfId="0" applyFont="1" applyFill="1" applyBorder="1" applyAlignment="1">
      <alignment horizontal="left" vertical="center" wrapText="1"/>
    </xf>
    <xf numFmtId="0" fontId="23" fillId="26" borderId="0" xfId="0" applyFont="1" applyFill="1" applyBorder="1" applyAlignment="1">
      <alignment horizontal="left" vertical="top" wrapText="1"/>
    </xf>
    <xf numFmtId="0" fontId="4" fillId="19" borderId="21" xfId="0" applyFont="1" applyFill="1" applyBorder="1" applyAlignment="1">
      <alignment vertical="top" wrapText="1"/>
    </xf>
    <xf numFmtId="0" fontId="15" fillId="14" borderId="27" xfId="0" applyFont="1" applyFill="1" applyBorder="1" applyAlignment="1">
      <alignment horizontal="center" vertical="center" textRotation="90"/>
    </xf>
    <xf numFmtId="0" fontId="8" fillId="21" borderId="26" xfId="0" applyFont="1" applyFill="1" applyBorder="1" applyAlignment="1">
      <alignment horizontal="left" vertical="top" wrapText="1"/>
    </xf>
    <xf numFmtId="0" fontId="8" fillId="25" borderId="26" xfId="0" applyFont="1" applyFill="1" applyBorder="1" applyAlignment="1">
      <alignment horizontal="left" vertical="top" wrapText="1"/>
    </xf>
    <xf numFmtId="0" fontId="4" fillId="19" borderId="19" xfId="0" applyFont="1" applyFill="1" applyBorder="1" applyAlignment="1">
      <alignment vertical="top" wrapText="1"/>
    </xf>
    <xf numFmtId="0" fontId="4" fillId="27" borderId="19" xfId="0" applyFont="1" applyFill="1" applyBorder="1" applyAlignment="1">
      <alignment horizontal="left" vertical="top" wrapText="1"/>
    </xf>
    <xf numFmtId="0" fontId="15" fillId="14" borderId="0" xfId="0" applyFont="1" applyFill="1" applyBorder="1" applyAlignment="1">
      <alignment horizontal="center" vertical="center" textRotation="90"/>
    </xf>
    <xf numFmtId="0" fontId="24" fillId="28" borderId="19" xfId="0" applyFont="1" applyFill="1" applyBorder="1" applyAlignment="1">
      <alignment horizontal="left" vertical="top" wrapText="1"/>
    </xf>
    <xf numFmtId="0" fontId="15" fillId="29" borderId="22" xfId="0" applyFont="1" applyFill="1" applyBorder="1" applyAlignment="1">
      <alignment horizontal="left" vertical="top" wrapText="1"/>
    </xf>
    <xf numFmtId="0" fontId="22" fillId="26" borderId="22" xfId="0" applyFont="1" applyFill="1" applyBorder="1" applyAlignment="1">
      <alignment horizontal="left" vertical="top" wrapText="1"/>
    </xf>
    <xf numFmtId="0" fontId="19" fillId="29" borderId="0" xfId="0" applyFont="1" applyFill="1" applyBorder="1" applyAlignment="1">
      <alignment horizontal="left" vertical="top" wrapText="1"/>
    </xf>
    <xf numFmtId="0" fontId="19" fillId="29" borderId="22" xfId="0" applyFont="1" applyFill="1" applyBorder="1" applyAlignment="1">
      <alignment horizontal="left" vertical="top" wrapText="1"/>
    </xf>
    <xf numFmtId="0" fontId="4" fillId="20" borderId="19" xfId="0" applyFont="1" applyFill="1" applyBorder="1" applyAlignment="1">
      <alignment horizontal="left" vertical="top" wrapText="1"/>
    </xf>
    <xf numFmtId="0" fontId="4" fillId="6" borderId="19" xfId="0" applyFont="1" applyFill="1" applyBorder="1" applyAlignment="1">
      <alignment horizontal="left" vertical="top" wrapText="1"/>
    </xf>
    <xf numFmtId="0" fontId="4" fillId="28" borderId="19" xfId="0" applyFont="1" applyFill="1" applyBorder="1" applyAlignment="1">
      <alignment horizontal="left" vertical="top" wrapText="1"/>
    </xf>
    <xf numFmtId="0" fontId="4" fillId="6" borderId="21" xfId="0" applyFont="1" applyFill="1" applyBorder="1" applyAlignment="1">
      <alignment vertical="top" wrapText="1"/>
    </xf>
    <xf numFmtId="0" fontId="15" fillId="14" borderId="23" xfId="0" applyFont="1" applyFill="1" applyBorder="1" applyAlignment="1">
      <alignment vertical="center" textRotation="90"/>
    </xf>
    <xf numFmtId="0" fontId="8" fillId="30" borderId="19" xfId="0" applyFont="1" applyFill="1" applyBorder="1" applyAlignment="1">
      <alignment horizontal="left" vertical="top" wrapText="1"/>
    </xf>
    <xf numFmtId="0" fontId="15" fillId="14" borderId="19" xfId="0" applyFont="1" applyFill="1" applyBorder="1" applyAlignment="1">
      <alignment vertical="center" textRotation="90"/>
    </xf>
    <xf numFmtId="0" fontId="15" fillId="26" borderId="21" xfId="0" applyFont="1" applyFill="1" applyBorder="1" applyAlignment="1">
      <alignment horizontal="left" vertical="top" wrapText="1"/>
    </xf>
    <xf numFmtId="0" fontId="23" fillId="26" borderId="22" xfId="0" applyFont="1" applyFill="1" applyBorder="1" applyAlignment="1">
      <alignment horizontal="left" vertical="top" wrapText="1"/>
    </xf>
    <xf numFmtId="0" fontId="23" fillId="26" borderId="26" xfId="0" applyFont="1" applyFill="1" applyBorder="1" applyAlignment="1">
      <alignment horizontal="left" vertical="top" wrapText="1"/>
    </xf>
    <xf numFmtId="0" fontId="15" fillId="14" borderId="19" xfId="0" applyFont="1" applyFill="1" applyBorder="1" applyAlignment="1">
      <alignment horizontal="center" vertical="center" textRotation="90"/>
    </xf>
    <xf numFmtId="0" fontId="15" fillId="14" borderId="16" xfId="0" applyFont="1" applyFill="1" applyBorder="1" applyAlignment="1">
      <alignment horizontal="left" vertical="top"/>
    </xf>
    <xf numFmtId="0" fontId="8" fillId="21" borderId="16" xfId="0" applyFont="1" applyFill="1" applyBorder="1" applyAlignment="1">
      <alignment horizontal="left" vertical="top" wrapText="1"/>
    </xf>
    <xf numFmtId="0" fontId="4" fillId="21" borderId="16" xfId="0" applyFont="1" applyFill="1" applyBorder="1" applyAlignment="1">
      <alignment horizontal="left" vertical="top" wrapText="1"/>
    </xf>
    <xf numFmtId="0" fontId="12" fillId="24" borderId="16" xfId="0" applyFont="1" applyFill="1" applyBorder="1" applyAlignment="1">
      <alignment horizontal="left" vertical="center" wrapText="1"/>
    </xf>
    <xf numFmtId="0" fontId="15" fillId="14" borderId="23" xfId="0" applyFont="1" applyFill="1" applyBorder="1" applyAlignment="1">
      <alignment horizontal="left" vertical="top"/>
    </xf>
    <xf numFmtId="0" fontId="8" fillId="25" borderId="16" xfId="0" applyFont="1" applyFill="1" applyBorder="1" applyAlignment="1">
      <alignment horizontal="left" vertical="top" wrapText="1"/>
    </xf>
    <xf numFmtId="0" fontId="4" fillId="19" borderId="16" xfId="0" applyFont="1" applyFill="1" applyBorder="1" applyAlignment="1">
      <alignment horizontal="left" vertical="top" wrapText="1"/>
    </xf>
    <xf numFmtId="0" fontId="15" fillId="14" borderId="21" xfId="0" applyFont="1" applyFill="1" applyBorder="1" applyAlignment="1">
      <alignment horizontal="center" vertical="center" textRotation="90"/>
    </xf>
    <xf numFmtId="0" fontId="15" fillId="14" borderId="19" xfId="0" applyFont="1" applyFill="1" applyBorder="1" applyAlignment="1">
      <alignment horizontal="center" vertical="top"/>
    </xf>
    <xf numFmtId="0" fontId="8" fillId="21" borderId="19" xfId="0" applyFont="1" applyFill="1" applyBorder="1" applyAlignment="1">
      <alignment horizontal="left" vertical="top" wrapText="1"/>
    </xf>
    <xf numFmtId="0" fontId="4" fillId="21" borderId="19" xfId="0" applyFont="1" applyFill="1" applyBorder="1" applyAlignment="1">
      <alignment horizontal="left" vertical="top" wrapText="1"/>
    </xf>
    <xf numFmtId="0" fontId="15" fillId="31" borderId="0" xfId="0" applyFont="1" applyFill="1" applyBorder="1" applyAlignment="1">
      <alignment vertical="center" textRotation="90"/>
    </xf>
    <xf numFmtId="0" fontId="12" fillId="0" borderId="0" xfId="0" applyFont="1" applyBorder="1"/>
    <xf numFmtId="0" fontId="4" fillId="0" borderId="0" xfId="0" applyFont="1" applyFill="1" applyBorder="1" applyAlignment="1">
      <alignment vertical="top" wrapText="1"/>
    </xf>
    <xf numFmtId="0" fontId="15" fillId="31" borderId="0" xfId="0" applyFont="1" applyFill="1" applyBorder="1" applyAlignment="1">
      <alignment horizontal="center" vertical="center" textRotation="90"/>
    </xf>
    <xf numFmtId="0" fontId="14" fillId="0" borderId="0" xfId="0" applyFont="1" applyBorder="1" applyAlignment="1">
      <alignment textRotation="90"/>
    </xf>
    <xf numFmtId="0" fontId="15" fillId="14" borderId="26" xfId="0" applyFont="1" applyFill="1" applyBorder="1" applyAlignment="1">
      <alignment horizontal="center" vertical="top"/>
    </xf>
    <xf numFmtId="0" fontId="12" fillId="13" borderId="0" xfId="0" applyFont="1" applyFill="1" applyBorder="1" applyAlignment="1">
      <alignment vertical="top"/>
    </xf>
    <xf numFmtId="0" fontId="18" fillId="14" borderId="19" xfId="0" applyFont="1" applyFill="1" applyBorder="1" applyAlignment="1">
      <alignment horizontal="center" vertical="top" wrapText="1"/>
    </xf>
    <xf numFmtId="0" fontId="18" fillId="14" borderId="16" xfId="0" applyFont="1" applyFill="1" applyBorder="1" applyAlignment="1">
      <alignment horizontal="left" vertical="top"/>
    </xf>
    <xf numFmtId="0" fontId="18" fillId="14" borderId="19" xfId="0" applyFont="1" applyFill="1" applyBorder="1" applyAlignment="1">
      <alignment horizontal="left" vertical="top"/>
    </xf>
    <xf numFmtId="0" fontId="18" fillId="14" borderId="19" xfId="0" applyFont="1" applyFill="1" applyBorder="1" applyAlignment="1">
      <alignment horizontal="left" vertical="center" wrapText="1"/>
    </xf>
    <xf numFmtId="0" fontId="15" fillId="14" borderId="19" xfId="0" applyFont="1" applyFill="1" applyBorder="1" applyAlignment="1">
      <alignment horizontal="left" vertical="center" wrapText="1"/>
    </xf>
    <xf numFmtId="0" fontId="18" fillId="14" borderId="16" xfId="0" applyFont="1" applyFill="1" applyBorder="1" applyAlignment="1">
      <alignment horizontal="center" vertical="center" textRotation="90"/>
    </xf>
    <xf numFmtId="0" fontId="18" fillId="14" borderId="20" xfId="0" applyFont="1" applyFill="1" applyBorder="1" applyAlignment="1">
      <alignment horizontal="left" vertical="center"/>
    </xf>
    <xf numFmtId="0" fontId="18" fillId="14" borderId="23" xfId="0" applyFont="1" applyFill="1" applyBorder="1" applyAlignment="1">
      <alignment horizontal="center" vertical="center" textRotation="90"/>
    </xf>
    <xf numFmtId="0" fontId="8" fillId="17" borderId="19" xfId="0" applyFont="1" applyFill="1" applyBorder="1" applyAlignment="1">
      <alignment horizontal="left" vertical="top" wrapText="1"/>
    </xf>
    <xf numFmtId="0" fontId="18" fillId="14" borderId="24" xfId="0" applyFont="1" applyFill="1" applyBorder="1" applyAlignment="1">
      <alignment horizontal="center" vertical="top"/>
    </xf>
    <xf numFmtId="0" fontId="18" fillId="14" borderId="23" xfId="0" applyFont="1" applyFill="1" applyBorder="1" applyAlignment="1">
      <alignment horizontal="left" vertical="top"/>
    </xf>
    <xf numFmtId="49" fontId="8" fillId="25" borderId="16" xfId="0" applyNumberFormat="1" applyFont="1" applyFill="1" applyBorder="1" applyAlignment="1">
      <alignment horizontal="left" vertical="top" wrapText="1"/>
    </xf>
    <xf numFmtId="49" fontId="4" fillId="19" borderId="16" xfId="0" applyNumberFormat="1" applyFont="1" applyFill="1" applyBorder="1" applyAlignment="1">
      <alignment horizontal="left" vertical="top" wrapText="1"/>
    </xf>
    <xf numFmtId="49" fontId="4" fillId="20" borderId="16" xfId="0" applyNumberFormat="1" applyFont="1" applyFill="1" applyBorder="1" applyAlignment="1">
      <alignment horizontal="left" vertical="top" wrapText="1"/>
    </xf>
    <xf numFmtId="0" fontId="18" fillId="14" borderId="25" xfId="0" applyFont="1" applyFill="1" applyBorder="1" applyAlignment="1">
      <alignment horizontal="center" vertical="top"/>
    </xf>
    <xf numFmtId="0" fontId="23" fillId="15" borderId="22" xfId="0" applyFont="1" applyFill="1" applyBorder="1" applyAlignment="1">
      <alignment horizontal="left" vertical="center" wrapText="1"/>
    </xf>
    <xf numFmtId="0" fontId="18" fillId="14" borderId="26" xfId="0" applyFont="1" applyFill="1" applyBorder="1" applyAlignment="1">
      <alignment horizontal="center" vertical="top"/>
    </xf>
    <xf numFmtId="0" fontId="18" fillId="14" borderId="20" xfId="0" applyFont="1" applyFill="1" applyBorder="1" applyAlignment="1">
      <alignment horizontal="center" vertical="top"/>
    </xf>
    <xf numFmtId="0" fontId="15" fillId="14" borderId="17" xfId="0" applyFont="1" applyFill="1" applyBorder="1" applyAlignment="1">
      <alignment horizontal="center" vertical="center" textRotation="90"/>
    </xf>
    <xf numFmtId="0" fontId="8" fillId="29" borderId="21" xfId="0" applyFont="1" applyFill="1" applyBorder="1" applyAlignment="1">
      <alignment horizontal="left" vertical="top" wrapText="1"/>
    </xf>
    <xf numFmtId="0" fontId="24" fillId="21" borderId="19" xfId="0" applyFont="1" applyFill="1" applyBorder="1" applyAlignment="1">
      <alignment horizontal="left" vertical="top" wrapText="1"/>
    </xf>
    <xf numFmtId="0" fontId="15" fillId="14" borderId="20" xfId="0" applyFont="1" applyFill="1" applyBorder="1" applyAlignment="1">
      <alignment horizontal="center" vertical="top"/>
    </xf>
    <xf numFmtId="0" fontId="15" fillId="14" borderId="25" xfId="0" applyFont="1" applyFill="1" applyBorder="1" applyAlignment="1">
      <alignment horizontal="center" vertical="top"/>
    </xf>
    <xf numFmtId="0" fontId="12" fillId="0" borderId="27" xfId="0" applyFont="1" applyBorder="1" applyAlignment="1">
      <alignment horizontal="left"/>
    </xf>
    <xf numFmtId="0" fontId="12" fillId="24" borderId="16" xfId="0" applyFont="1" applyFill="1" applyBorder="1" applyAlignment="1">
      <alignment horizontal="center" vertical="center" wrapText="1"/>
    </xf>
    <xf numFmtId="0" fontId="12" fillId="0" borderId="0" xfId="0" applyFont="1" applyBorder="1" applyAlignment="1">
      <alignment horizontal="center"/>
    </xf>
    <xf numFmtId="0" fontId="19" fillId="0" borderId="16" xfId="0" applyFont="1" applyBorder="1" applyAlignment="1">
      <alignment horizontal="left" vertical="top" wrapText="1"/>
    </xf>
    <xf numFmtId="0" fontId="12" fillId="0" borderId="0" xfId="0" applyFont="1" applyBorder="1" applyAlignment="1">
      <alignment wrapText="1"/>
    </xf>
    <xf numFmtId="0" fontId="30" fillId="0" borderId="0" xfId="0" applyFont="1" applyBorder="1" applyAlignment="1">
      <alignment wrapText="1"/>
    </xf>
    <xf numFmtId="0" fontId="31" fillId="0" borderId="0" xfId="0" applyFont="1" applyAlignment="1">
      <alignment horizontal="center" wrapText="1"/>
    </xf>
    <xf numFmtId="0" fontId="12" fillId="0" borderId="0" xfId="0" applyFont="1" applyAlignment="1"/>
    <xf numFmtId="0" fontId="0" fillId="0" borderId="0" xfId="0" applyFont="1" applyAlignment="1"/>
    <xf numFmtId="0" fontId="3" fillId="0" borderId="0" xfId="0" applyFont="1" applyAlignment="1">
      <alignment horizontal="center" vertical="center" wrapText="1"/>
    </xf>
    <xf numFmtId="0" fontId="19" fillId="0" borderId="19" xfId="0" applyFont="1" applyBorder="1" applyAlignment="1">
      <alignment horizontal="left" vertical="top" wrapText="1"/>
    </xf>
    <xf numFmtId="0" fontId="4" fillId="0" borderId="0" xfId="0" applyFont="1" applyBorder="1"/>
    <xf numFmtId="0" fontId="2" fillId="0" borderId="0" xfId="0" applyFont="1" applyFill="1" applyBorder="1" applyAlignment="1">
      <alignment horizontal="center" vertical="top" wrapText="1"/>
    </xf>
    <xf numFmtId="0" fontId="2" fillId="0" borderId="0" xfId="0" applyFont="1" applyFill="1" applyBorder="1" applyAlignment="1">
      <alignment horizontal="center" vertical="center" wrapText="1"/>
    </xf>
    <xf numFmtId="0" fontId="4" fillId="0" borderId="0" xfId="0" applyFont="1" applyFill="1" applyBorder="1" applyAlignment="1">
      <alignment horizontal="center"/>
    </xf>
    <xf numFmtId="0" fontId="1" fillId="5" borderId="8" xfId="0" applyFont="1" applyFill="1" applyBorder="1" applyAlignment="1">
      <alignment horizontal="center" vertical="center" wrapText="1"/>
    </xf>
    <xf numFmtId="0" fontId="1" fillId="0" borderId="8" xfId="0" applyFont="1" applyBorder="1" applyAlignment="1">
      <alignment horizontal="center" vertical="center" wrapText="1"/>
    </xf>
    <xf numFmtId="0" fontId="31" fillId="32" borderId="0" xfId="0" applyFont="1" applyFill="1" applyAlignment="1"/>
    <xf numFmtId="0" fontId="0" fillId="32" borderId="0" xfId="0" applyFont="1" applyFill="1" applyAlignment="1"/>
    <xf numFmtId="0" fontId="12" fillId="33" borderId="0" xfId="0" applyFont="1" applyFill="1" applyAlignment="1"/>
    <xf numFmtId="0" fontId="31" fillId="33" borderId="0" xfId="0" applyFont="1" applyFill="1" applyAlignment="1"/>
    <xf numFmtId="0" fontId="12" fillId="0" borderId="0" xfId="0" applyFont="1" applyFill="1" applyAlignment="1"/>
    <xf numFmtId="0" fontId="0" fillId="0" borderId="0" xfId="0" applyFont="1" applyFill="1" applyAlignment="1"/>
    <xf numFmtId="0" fontId="12" fillId="32" borderId="0" xfId="0" applyFont="1" applyFill="1" applyAlignment="1"/>
    <xf numFmtId="0" fontId="10" fillId="6" borderId="0" xfId="0" applyFont="1" applyFill="1" applyBorder="1" applyAlignment="1">
      <alignment horizontal="center" vertical="center"/>
    </xf>
    <xf numFmtId="0" fontId="10" fillId="6" borderId="0" xfId="0" applyFont="1" applyFill="1" applyBorder="1" applyAlignment="1">
      <alignment horizontal="center" vertical="center" wrapText="1"/>
    </xf>
    <xf numFmtId="0" fontId="3" fillId="0" borderId="0" xfId="0" applyFont="1" applyAlignment="1">
      <alignment horizontal="left" vertical="center" wrapText="1"/>
    </xf>
    <xf numFmtId="0" fontId="2" fillId="4" borderId="19"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2" fillId="10" borderId="19" xfId="0" applyFont="1" applyFill="1" applyBorder="1" applyAlignment="1">
      <alignment horizontal="center" vertical="center" wrapText="1"/>
    </xf>
    <xf numFmtId="0" fontId="2" fillId="12" borderId="19" xfId="0" applyFont="1" applyFill="1" applyBorder="1" applyAlignment="1">
      <alignment horizontal="center" vertical="center" wrapText="1"/>
    </xf>
    <xf numFmtId="0" fontId="3" fillId="34" borderId="0" xfId="0" applyFont="1" applyFill="1" applyAlignment="1">
      <alignment horizontal="center" vertical="center" wrapText="1"/>
    </xf>
    <xf numFmtId="0" fontId="32" fillId="0" borderId="19" xfId="0" applyFont="1" applyBorder="1" applyAlignment="1">
      <alignment horizontal="center" vertical="center" wrapText="1"/>
    </xf>
    <xf numFmtId="0" fontId="33" fillId="0" borderId="0" xfId="0" applyFont="1" applyAlignment="1">
      <alignment horizontal="center"/>
    </xf>
    <xf numFmtId="0" fontId="8" fillId="0" borderId="19" xfId="0" applyFont="1" applyBorder="1" applyAlignment="1">
      <alignment horizontal="center" vertical="center"/>
    </xf>
    <xf numFmtId="0" fontId="0" fillId="0" borderId="19" xfId="0" applyFont="1" applyBorder="1" applyAlignment="1">
      <alignment horizontal="center"/>
    </xf>
    <xf numFmtId="0" fontId="8" fillId="0" borderId="4" xfId="0" applyFont="1" applyBorder="1" applyAlignment="1">
      <alignment horizontal="center" vertical="center" textRotation="90" wrapText="1" shrinkToFit="1"/>
    </xf>
    <xf numFmtId="0" fontId="8" fillId="0" borderId="8" xfId="0" applyFont="1" applyBorder="1" applyAlignment="1">
      <alignment horizontal="center" vertical="center" textRotation="90" wrapText="1" shrinkToFit="1"/>
    </xf>
    <xf numFmtId="0" fontId="2" fillId="0" borderId="19" xfId="0" applyFont="1" applyFill="1" applyBorder="1" applyAlignment="1">
      <alignment horizontal="center" vertical="center" textRotation="90" wrapText="1"/>
    </xf>
    <xf numFmtId="0" fontId="1" fillId="0" borderId="0" xfId="0" applyFont="1" applyAlignment="1">
      <alignment horizontal="center"/>
    </xf>
    <xf numFmtId="0" fontId="1" fillId="0" borderId="19" xfId="0" applyFont="1" applyFill="1" applyBorder="1" applyAlignment="1">
      <alignment horizontal="center" vertical="center"/>
    </xf>
    <xf numFmtId="0" fontId="1" fillId="0" borderId="0" xfId="0" applyFont="1" applyFill="1" applyBorder="1" applyAlignment="1">
      <alignment horizontal="center"/>
    </xf>
    <xf numFmtId="0" fontId="1" fillId="0" borderId="0" xfId="0" applyFont="1" applyBorder="1" applyAlignment="1">
      <alignment horizontal="center" vertical="center" wrapText="1"/>
    </xf>
    <xf numFmtId="0" fontId="0" fillId="0" borderId="0" xfId="0" applyFont="1" applyAlignment="1"/>
    <xf numFmtId="0" fontId="2" fillId="8" borderId="4"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0" fillId="13" borderId="18" xfId="0" applyFill="1" applyBorder="1" applyAlignment="1">
      <alignment vertical="top"/>
    </xf>
    <xf numFmtId="0" fontId="3" fillId="0" borderId="19" xfId="0" applyFont="1" applyBorder="1" applyAlignment="1">
      <alignment horizontal="center" vertical="center" wrapText="1"/>
    </xf>
    <xf numFmtId="0" fontId="2" fillId="0" borderId="26" xfId="0" applyFont="1" applyBorder="1" applyAlignment="1">
      <alignment horizontal="center"/>
    </xf>
    <xf numFmtId="0" fontId="4" fillId="0" borderId="7" xfId="0" applyFont="1" applyBorder="1" applyAlignment="1"/>
    <xf numFmtId="0" fontId="0" fillId="0" borderId="0" xfId="0" applyFont="1" applyAlignment="1"/>
    <xf numFmtId="0" fontId="4" fillId="0" borderId="0" xfId="0" applyFont="1" applyBorder="1" applyAlignment="1"/>
    <xf numFmtId="0" fontId="35" fillId="0" borderId="7" xfId="0" applyFont="1" applyBorder="1" applyAlignment="1">
      <alignment horizontal="left"/>
    </xf>
    <xf numFmtId="0" fontId="32" fillId="0" borderId="17" xfId="0" applyFont="1" applyBorder="1" applyAlignment="1">
      <alignment horizontal="center" vertical="center" wrapText="1"/>
    </xf>
    <xf numFmtId="0" fontId="36" fillId="0" borderId="19" xfId="0" applyFont="1" applyBorder="1" applyAlignment="1">
      <alignment horizontal="left"/>
    </xf>
    <xf numFmtId="0" fontId="39" fillId="13" borderId="18" xfId="0" applyFont="1" applyFill="1" applyBorder="1" applyAlignment="1">
      <alignment vertical="top"/>
    </xf>
    <xf numFmtId="0" fontId="35" fillId="0" borderId="0" xfId="0" applyFont="1" applyBorder="1" applyAlignment="1">
      <alignment horizontal="left"/>
    </xf>
    <xf numFmtId="0" fontId="8" fillId="36" borderId="4" xfId="0" applyFont="1" applyFill="1" applyBorder="1" applyAlignment="1">
      <alignment horizontal="center" vertical="center" wrapText="1"/>
    </xf>
    <xf numFmtId="0" fontId="8" fillId="36" borderId="9" xfId="0" applyFont="1" applyFill="1" applyBorder="1" applyAlignment="1">
      <alignment horizontal="center" vertical="center" wrapText="1"/>
    </xf>
    <xf numFmtId="0" fontId="8" fillId="36" borderId="12" xfId="0" applyFont="1" applyFill="1" applyBorder="1" applyAlignment="1">
      <alignment horizontal="center" vertical="center" wrapText="1"/>
    </xf>
    <xf numFmtId="0" fontId="4" fillId="0" borderId="5" xfId="0" applyFont="1" applyBorder="1" applyAlignment="1">
      <alignment horizontal="left" vertical="center" wrapText="1"/>
    </xf>
    <xf numFmtId="0" fontId="4" fillId="0" borderId="6" xfId="0" applyFont="1" applyBorder="1" applyAlignment="1">
      <alignment horizontal="left"/>
    </xf>
    <xf numFmtId="0" fontId="4" fillId="0" borderId="7" xfId="0" applyFont="1" applyBorder="1" applyAlignment="1">
      <alignment horizontal="left"/>
    </xf>
    <xf numFmtId="0" fontId="4" fillId="0" borderId="10" xfId="0" applyFont="1" applyBorder="1" applyAlignment="1">
      <alignment horizontal="left"/>
    </xf>
    <xf numFmtId="0" fontId="0" fillId="0" borderId="0" xfId="0" applyFont="1" applyAlignment="1">
      <alignment horizontal="left"/>
    </xf>
    <xf numFmtId="0" fontId="4" fillId="0" borderId="11" xfId="0" applyFont="1" applyBorder="1" applyAlignment="1">
      <alignment horizontal="left"/>
    </xf>
    <xf numFmtId="0" fontId="4" fillId="0" borderId="13" xfId="0" applyFont="1" applyBorder="1" applyAlignment="1">
      <alignment horizontal="left"/>
    </xf>
    <xf numFmtId="0" fontId="4" fillId="0" borderId="14" xfId="0" applyFont="1" applyBorder="1" applyAlignment="1">
      <alignment horizontal="left"/>
    </xf>
    <xf numFmtId="0" fontId="4" fillId="0" borderId="15" xfId="0" applyFont="1" applyBorder="1" applyAlignment="1">
      <alignment horizontal="left"/>
    </xf>
    <xf numFmtId="0" fontId="5" fillId="2" borderId="1" xfId="0" applyFont="1" applyFill="1" applyBorder="1" applyAlignment="1">
      <alignment horizontal="center" vertical="center" wrapText="1"/>
    </xf>
    <xf numFmtId="0" fontId="4" fillId="0" borderId="2" xfId="0" applyFont="1" applyBorder="1" applyAlignment="1">
      <alignment horizontal="center"/>
    </xf>
    <xf numFmtId="0" fontId="31" fillId="35" borderId="16" xfId="0" applyFont="1" applyFill="1" applyBorder="1" applyAlignment="1">
      <alignment horizontal="center" vertical="center"/>
    </xf>
    <xf numFmtId="0" fontId="31" fillId="35" borderId="23" xfId="0" applyFont="1" applyFill="1" applyBorder="1" applyAlignment="1">
      <alignment horizontal="center" vertical="center"/>
    </xf>
    <xf numFmtId="0" fontId="0" fillId="0" borderId="17" xfId="0" applyFont="1" applyBorder="1" applyAlignment="1">
      <alignment horizontal="center" vertical="center"/>
    </xf>
    <xf numFmtId="0" fontId="12" fillId="0" borderId="33" xfId="0" applyFont="1" applyBorder="1" applyAlignment="1">
      <alignment wrapText="1"/>
    </xf>
    <xf numFmtId="0" fontId="0" fillId="0" borderId="34" xfId="0" applyFont="1" applyBorder="1" applyAlignment="1">
      <alignment wrapText="1"/>
    </xf>
    <xf numFmtId="0" fontId="0" fillId="0" borderId="20" xfId="0" applyFont="1" applyBorder="1" applyAlignment="1">
      <alignment wrapText="1"/>
    </xf>
    <xf numFmtId="0" fontId="0" fillId="0" borderId="27" xfId="0" applyFont="1" applyBorder="1" applyAlignment="1">
      <alignment wrapText="1"/>
    </xf>
    <xf numFmtId="0" fontId="0" fillId="0" borderId="0" xfId="0" applyFont="1" applyBorder="1" applyAlignment="1">
      <alignment wrapText="1"/>
    </xf>
    <xf numFmtId="0" fontId="0" fillId="0" borderId="24" xfId="0" applyFont="1" applyBorder="1" applyAlignment="1">
      <alignment wrapText="1"/>
    </xf>
    <xf numFmtId="0" fontId="0" fillId="0" borderId="35" xfId="0" applyFont="1" applyBorder="1" applyAlignment="1">
      <alignment wrapText="1"/>
    </xf>
    <xf numFmtId="0" fontId="0" fillId="0" borderId="18" xfId="0" applyFont="1" applyBorder="1" applyAlignment="1">
      <alignment wrapText="1"/>
    </xf>
    <xf numFmtId="0" fontId="0" fillId="0" borderId="25" xfId="0" applyFont="1" applyBorder="1" applyAlignment="1">
      <alignment wrapText="1"/>
    </xf>
    <xf numFmtId="0" fontId="4" fillId="35" borderId="9" xfId="0" applyFont="1" applyFill="1" applyBorder="1" applyAlignment="1">
      <alignment wrapText="1"/>
    </xf>
    <xf numFmtId="0" fontId="4" fillId="35" borderId="12" xfId="0" applyFont="1" applyFill="1" applyBorder="1" applyAlignment="1">
      <alignment wrapText="1"/>
    </xf>
    <xf numFmtId="0" fontId="34" fillId="0" borderId="19" xfId="0" applyFont="1" applyBorder="1" applyAlignment="1">
      <alignment horizontal="center"/>
    </xf>
    <xf numFmtId="0" fontId="7" fillId="2" borderId="1" xfId="0" applyFont="1" applyFill="1" applyBorder="1" applyAlignment="1">
      <alignment horizontal="center" vertical="center" wrapText="1"/>
    </xf>
    <xf numFmtId="0" fontId="4" fillId="0" borderId="2" xfId="0" applyFont="1" applyBorder="1" applyAlignment="1"/>
    <xf numFmtId="0" fontId="4" fillId="0" borderId="3" xfId="0" applyFont="1" applyBorder="1" applyAlignment="1"/>
    <xf numFmtId="0" fontId="9" fillId="11" borderId="5" xfId="0" applyFont="1" applyFill="1" applyBorder="1" applyAlignment="1">
      <alignment horizontal="center" vertical="center" wrapText="1"/>
    </xf>
    <xf numFmtId="0" fontId="4" fillId="0" borderId="13" xfId="0" applyFont="1" applyBorder="1" applyAlignment="1"/>
    <xf numFmtId="0" fontId="9" fillId="3" borderId="5" xfId="0" applyFont="1" applyFill="1" applyBorder="1" applyAlignment="1">
      <alignment horizontal="center" vertical="center" wrapText="1"/>
    </xf>
    <xf numFmtId="0" fontId="4" fillId="0" borderId="10" xfId="0" applyFont="1" applyBorder="1" applyAlignment="1"/>
    <xf numFmtId="0" fontId="2" fillId="12" borderId="4" xfId="0" applyFont="1" applyFill="1" applyBorder="1" applyAlignment="1">
      <alignment horizontal="center" vertical="center" wrapText="1"/>
    </xf>
    <xf numFmtId="0" fontId="4" fillId="0" borderId="9" xfId="0" applyFont="1" applyBorder="1" applyAlignment="1"/>
    <xf numFmtId="0" fontId="4" fillId="0" borderId="12" xfId="0" applyFont="1" applyBorder="1" applyAlignment="1"/>
    <xf numFmtId="0" fontId="9" fillId="3" borderId="4" xfId="0" applyFont="1" applyFill="1" applyBorder="1" applyAlignment="1">
      <alignment horizontal="center" vertical="top" wrapText="1"/>
    </xf>
    <xf numFmtId="0" fontId="9" fillId="7" borderId="5" xfId="0" applyFont="1" applyFill="1" applyBorder="1" applyAlignment="1">
      <alignment horizontal="center" vertical="center" wrapText="1"/>
    </xf>
    <xf numFmtId="0" fontId="9" fillId="9" borderId="5" xfId="0" applyFont="1" applyFill="1" applyBorder="1" applyAlignment="1">
      <alignment horizontal="center" vertical="center" wrapText="1"/>
    </xf>
    <xf numFmtId="0" fontId="2" fillId="8" borderId="4" xfId="0" applyFont="1" applyFill="1" applyBorder="1" applyAlignment="1">
      <alignment horizontal="center" vertical="center" wrapText="1"/>
    </xf>
    <xf numFmtId="0" fontId="2" fillId="10" borderId="4" xfId="0" applyFont="1" applyFill="1" applyBorder="1" applyAlignment="1">
      <alignment horizontal="center" vertical="center" wrapText="1"/>
    </xf>
    <xf numFmtId="0" fontId="9" fillId="9" borderId="4" xfId="0" applyFont="1" applyFill="1" applyBorder="1" applyAlignment="1">
      <alignment horizontal="center" vertical="top" wrapText="1"/>
    </xf>
    <xf numFmtId="0" fontId="9" fillId="11" borderId="4" xfId="0" applyFont="1" applyFill="1" applyBorder="1" applyAlignment="1">
      <alignment horizontal="center" vertical="top" wrapText="1"/>
    </xf>
    <xf numFmtId="0" fontId="2" fillId="4" borderId="4" xfId="0" applyFont="1" applyFill="1" applyBorder="1" applyAlignment="1">
      <alignment horizontal="center" vertical="center" wrapText="1"/>
    </xf>
    <xf numFmtId="0" fontId="9" fillId="7" borderId="4" xfId="0" applyFont="1" applyFill="1" applyBorder="1" applyAlignment="1">
      <alignment horizontal="center" vertical="top" wrapText="1"/>
    </xf>
    <xf numFmtId="0" fontId="9" fillId="0" borderId="0" xfId="0" applyFont="1" applyFill="1" applyBorder="1" applyAlignment="1">
      <alignment horizontal="center" vertical="center" wrapText="1"/>
    </xf>
    <xf numFmtId="0" fontId="4" fillId="0" borderId="0" xfId="0" applyFont="1" applyFill="1" applyBorder="1" applyAlignment="1"/>
    <xf numFmtId="0" fontId="3" fillId="6" borderId="19" xfId="0" applyFont="1" applyFill="1" applyBorder="1" applyAlignment="1">
      <alignment horizontal="left" vertical="center" wrapText="1"/>
    </xf>
    <xf numFmtId="0" fontId="0" fillId="0" borderId="19" xfId="0" applyFont="1" applyBorder="1" applyAlignment="1">
      <alignment horizontal="left" wrapText="1"/>
    </xf>
    <xf numFmtId="0" fontId="4" fillId="0" borderId="19" xfId="0" applyNumberFormat="1" applyFont="1" applyBorder="1" applyAlignment="1"/>
    <xf numFmtId="0" fontId="0" fillId="0" borderId="19" xfId="0" applyFont="1" applyBorder="1" applyAlignment="1"/>
    <xf numFmtId="0" fontId="3" fillId="6" borderId="24" xfId="0" applyFont="1" applyFill="1" applyBorder="1" applyAlignment="1">
      <alignment horizontal="center" vertical="center" wrapText="1"/>
    </xf>
    <xf numFmtId="0" fontId="0" fillId="0" borderId="24" xfId="0" applyFont="1" applyBorder="1" applyAlignment="1"/>
    <xf numFmtId="0" fontId="0" fillId="0" borderId="25" xfId="0" applyFont="1" applyBorder="1" applyAlignment="1"/>
    <xf numFmtId="0" fontId="3" fillId="6" borderId="19" xfId="0" applyNumberFormat="1" applyFont="1" applyFill="1" applyBorder="1" applyAlignment="1">
      <alignment horizontal="center" vertical="center" wrapText="1"/>
    </xf>
    <xf numFmtId="0" fontId="3" fillId="0" borderId="4" xfId="0" applyFont="1" applyBorder="1" applyAlignment="1">
      <alignment horizontal="center" vertical="center" wrapText="1"/>
    </xf>
    <xf numFmtId="0" fontId="3" fillId="6" borderId="19" xfId="0" applyNumberFormat="1" applyFont="1" applyFill="1" applyBorder="1" applyAlignment="1">
      <alignment horizontal="left" vertical="center" wrapText="1"/>
    </xf>
    <xf numFmtId="0" fontId="0" fillId="0" borderId="19" xfId="0" applyFont="1" applyBorder="1" applyAlignment="1">
      <alignment horizontal="left"/>
    </xf>
    <xf numFmtId="0" fontId="4" fillId="0" borderId="19" xfId="0" applyNumberFormat="1" applyFont="1" applyBorder="1" applyAlignment="1">
      <alignment horizontal="left"/>
    </xf>
    <xf numFmtId="0" fontId="3" fillId="0" borderId="7" xfId="0" applyFont="1" applyBorder="1" applyAlignment="1">
      <alignment horizontal="center" vertical="center" wrapText="1"/>
    </xf>
    <xf numFmtId="0" fontId="4" fillId="0" borderId="11" xfId="0" applyFont="1" applyBorder="1" applyAlignment="1"/>
    <xf numFmtId="0" fontId="4" fillId="0" borderId="15" xfId="0" applyFont="1" applyBorder="1" applyAlignment="1"/>
    <xf numFmtId="0" fontId="3" fillId="0" borderId="32" xfId="0" applyFont="1" applyBorder="1" applyAlignment="1">
      <alignment horizontal="center" vertical="center" wrapText="1"/>
    </xf>
    <xf numFmtId="0" fontId="4" fillId="0" borderId="29" xfId="0" applyFont="1" applyBorder="1" applyAlignment="1">
      <alignment vertical="center"/>
    </xf>
    <xf numFmtId="0" fontId="4" fillId="0" borderId="30" xfId="0" applyFont="1" applyBorder="1" applyAlignment="1">
      <alignment vertical="center"/>
    </xf>
    <xf numFmtId="0" fontId="3" fillId="6" borderId="4"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0" borderId="9" xfId="0" applyFont="1" applyBorder="1" applyAlignment="1">
      <alignment horizontal="center" vertical="center" wrapText="1"/>
    </xf>
    <xf numFmtId="0" fontId="4" fillId="0" borderId="9" xfId="0" applyFont="1" applyBorder="1" applyAlignment="1">
      <alignment horizontal="center" wrapText="1"/>
    </xf>
    <xf numFmtId="0" fontId="4" fillId="0" borderId="12" xfId="0" applyFont="1" applyBorder="1" applyAlignment="1">
      <alignment horizontal="center" wrapText="1"/>
    </xf>
    <xf numFmtId="0" fontId="3" fillId="6" borderId="4" xfId="0" applyNumberFormat="1" applyFont="1" applyFill="1" applyBorder="1" applyAlignment="1">
      <alignment horizontal="center" vertical="center" wrapText="1"/>
    </xf>
    <xf numFmtId="0" fontId="4" fillId="0" borderId="9" xfId="0" applyNumberFormat="1" applyFont="1" applyBorder="1" applyAlignment="1"/>
    <xf numFmtId="0" fontId="4" fillId="0" borderId="12" xfId="0" applyNumberFormat="1" applyFont="1" applyBorder="1" applyAlignment="1"/>
    <xf numFmtId="0" fontId="3" fillId="6" borderId="7" xfId="0" applyNumberFormat="1" applyFont="1" applyFill="1" applyBorder="1" applyAlignment="1">
      <alignment horizontal="center" vertical="center" wrapText="1"/>
    </xf>
    <xf numFmtId="0" fontId="4" fillId="0" borderId="11" xfId="0" applyNumberFormat="1" applyFont="1" applyBorder="1" applyAlignment="1"/>
    <xf numFmtId="0" fontId="4" fillId="0" borderId="15" xfId="0" applyNumberFormat="1" applyFont="1" applyBorder="1" applyAlignment="1"/>
    <xf numFmtId="0" fontId="12" fillId="0" borderId="19" xfId="0" applyFont="1" applyBorder="1" applyAlignment="1">
      <alignment horizontal="left"/>
    </xf>
    <xf numFmtId="0" fontId="3" fillId="6" borderId="19" xfId="0" applyFont="1" applyFill="1" applyBorder="1" applyAlignment="1">
      <alignment horizontal="center" vertical="center" wrapText="1"/>
    </xf>
    <xf numFmtId="0" fontId="3" fillId="6" borderId="17" xfId="0" applyFont="1" applyFill="1" applyBorder="1" applyAlignment="1">
      <alignment horizontal="center" vertical="center" wrapText="1"/>
    </xf>
    <xf numFmtId="0" fontId="4" fillId="0" borderId="19" xfId="0" applyFont="1" applyBorder="1" applyAlignment="1"/>
    <xf numFmtId="0" fontId="3" fillId="6" borderId="28" xfId="0" applyFont="1" applyFill="1" applyBorder="1" applyAlignment="1">
      <alignment horizontal="center" vertical="center" wrapText="1"/>
    </xf>
    <xf numFmtId="0" fontId="0" fillId="0" borderId="29" xfId="0" applyFont="1" applyBorder="1" applyAlignment="1">
      <alignment vertical="center"/>
    </xf>
    <xf numFmtId="0" fontId="0" fillId="0" borderId="30" xfId="0" applyFont="1" applyBorder="1" applyAlignment="1">
      <alignment vertical="center"/>
    </xf>
    <xf numFmtId="0" fontId="3" fillId="6" borderId="28" xfId="0" applyFont="1" applyFill="1" applyBorder="1" applyAlignment="1">
      <alignment horizontal="center" vertical="top" wrapText="1"/>
    </xf>
    <xf numFmtId="0" fontId="0" fillId="0" borderId="29" xfId="0" applyFont="1" applyBorder="1" applyAlignment="1">
      <alignment vertical="top"/>
    </xf>
    <xf numFmtId="0" fontId="0" fillId="0" borderId="31" xfId="0" applyFont="1" applyBorder="1" applyAlignment="1">
      <alignment vertical="top"/>
    </xf>
    <xf numFmtId="0" fontId="3" fillId="6" borderId="11" xfId="0" applyFont="1" applyFill="1" applyBorder="1" applyAlignment="1">
      <alignment horizontal="center" vertical="center" wrapText="1"/>
    </xf>
    <xf numFmtId="0" fontId="0" fillId="0" borderId="11" xfId="0" applyFont="1" applyBorder="1" applyAlignment="1"/>
    <xf numFmtId="0" fontId="2" fillId="4" borderId="5" xfId="0" applyFont="1" applyFill="1" applyBorder="1" applyAlignment="1">
      <alignment horizontal="center" vertical="center" wrapText="1"/>
    </xf>
    <xf numFmtId="0" fontId="37" fillId="0" borderId="5" xfId="0" applyFont="1" applyBorder="1" applyAlignment="1">
      <alignment horizontal="center" vertical="top" wrapText="1"/>
    </xf>
    <xf numFmtId="0" fontId="38" fillId="0" borderId="6" xfId="0" applyFont="1" applyBorder="1" applyAlignment="1">
      <alignment horizontal="center"/>
    </xf>
    <xf numFmtId="0" fontId="9" fillId="7" borderId="4" xfId="0" applyFont="1" applyFill="1" applyBorder="1" applyAlignment="1">
      <alignment horizontal="center" vertical="center" textRotation="90" wrapText="1"/>
    </xf>
    <xf numFmtId="0" fontId="4" fillId="0" borderId="9" xfId="0" applyFont="1" applyBorder="1" applyAlignment="1">
      <alignment vertical="center" textRotation="90"/>
    </xf>
    <xf numFmtId="0" fontId="4" fillId="0" borderId="12" xfId="0" applyFont="1" applyBorder="1" applyAlignment="1">
      <alignment vertical="center" textRotation="90"/>
    </xf>
    <xf numFmtId="0" fontId="9" fillId="9" borderId="4" xfId="0" applyFont="1" applyFill="1" applyBorder="1" applyAlignment="1">
      <alignment horizontal="center" vertical="center" textRotation="90" wrapText="1"/>
    </xf>
    <xf numFmtId="0" fontId="9" fillId="11" borderId="4" xfId="0" applyFont="1" applyFill="1" applyBorder="1" applyAlignment="1">
      <alignment horizontal="center" vertical="center" textRotation="90" wrapText="1"/>
    </xf>
    <xf numFmtId="0" fontId="4" fillId="0" borderId="9" xfId="0" applyFont="1" applyBorder="1" applyAlignment="1">
      <alignment horizontal="center" vertical="center" textRotation="90"/>
    </xf>
    <xf numFmtId="0" fontId="4" fillId="0" borderId="12" xfId="0" applyFont="1" applyBorder="1" applyAlignment="1">
      <alignment horizontal="center" vertical="center" textRotation="90"/>
    </xf>
    <xf numFmtId="0" fontId="9" fillId="3" borderId="4" xfId="0" applyFont="1" applyFill="1" applyBorder="1" applyAlignment="1">
      <alignment horizontal="center" vertical="center" textRotation="90" wrapText="1"/>
    </xf>
    <xf numFmtId="0" fontId="41" fillId="6" borderId="17" xfId="0" applyFont="1" applyFill="1" applyBorder="1" applyAlignment="1">
      <alignment horizontal="center" vertical="center" wrapText="1"/>
    </xf>
    <xf numFmtId="0" fontId="42" fillId="0" borderId="19" xfId="0" applyFont="1" applyBorder="1" applyAlignment="1"/>
    <xf numFmtId="0" fontId="43" fillId="0" borderId="19" xfId="0" applyFont="1" applyBorder="1" applyAlignment="1"/>
    <xf numFmtId="0" fontId="37" fillId="0" borderId="1" xfId="0" applyFont="1" applyBorder="1" applyAlignment="1">
      <alignment horizontal="center" vertical="top" wrapText="1"/>
    </xf>
    <xf numFmtId="0" fontId="38" fillId="0" borderId="2" xfId="0" applyFont="1" applyBorder="1" applyAlignment="1"/>
    <xf numFmtId="0" fontId="37" fillId="0" borderId="21" xfId="0" applyFont="1" applyBorder="1" applyAlignment="1">
      <alignment horizontal="center" vertical="top"/>
    </xf>
    <xf numFmtId="0" fontId="38" fillId="0" borderId="26" xfId="0" applyFont="1" applyBorder="1" applyAlignment="1">
      <alignment horizontal="center"/>
    </xf>
    <xf numFmtId="0" fontId="37" fillId="0" borderId="1" xfId="0" applyFont="1" applyBorder="1" applyAlignment="1">
      <alignment horizontal="center" vertical="top"/>
    </xf>
    <xf numFmtId="0" fontId="37" fillId="0" borderId="19" xfId="0" applyFont="1" applyBorder="1" applyAlignment="1">
      <alignment horizontal="center" vertical="top"/>
    </xf>
    <xf numFmtId="0" fontId="38" fillId="0" borderId="19" xfId="0" applyFont="1" applyBorder="1" applyAlignment="1"/>
    <xf numFmtId="0" fontId="37" fillId="0" borderId="5" xfId="0" applyFont="1" applyBorder="1" applyAlignment="1">
      <alignment horizontal="left" vertical="top"/>
    </xf>
    <xf numFmtId="0" fontId="38" fillId="0" borderId="6" xfId="0" applyFont="1" applyBorder="1" applyAlignment="1">
      <alignment horizontal="left"/>
    </xf>
    <xf numFmtId="0" fontId="38" fillId="0" borderId="7" xfId="0" applyFont="1" applyBorder="1" applyAlignment="1">
      <alignment horizontal="left"/>
    </xf>
  </cellXfs>
  <cellStyles count="11">
    <cellStyle name="Followed Hyperlink" xfId="10" builtinId="9" hidden="1"/>
    <cellStyle name="Followed Hyperlink" xfId="2" builtinId="9" hidden="1"/>
    <cellStyle name="Followed Hyperlink" xfId="3" builtinId="9" hidden="1"/>
    <cellStyle name="Followed Hyperlink" xfId="8" builtinId="9" hidden="1"/>
    <cellStyle name="Followed Hyperlink" xfId="1" builtinId="9" hidden="1"/>
    <cellStyle name="Followed Hyperlink" xfId="7" builtinId="9" hidden="1"/>
    <cellStyle name="Followed Hyperlink" xfId="5" builtinId="9" hidden="1"/>
    <cellStyle name="Followed Hyperlink" xfId="9" builtinId="9" hidden="1"/>
    <cellStyle name="Followed Hyperlink" xfId="4" builtinId="9" hidden="1"/>
    <cellStyle name="Hyperlink" xfId="6" builtinId="8"/>
    <cellStyle name="Normal" xfId="0" builtinId="0"/>
  </cellStyles>
  <dxfs count="3">
    <dxf>
      <fill>
        <patternFill patternType="solid">
          <fgColor rgb="FFB7E1CD"/>
          <bgColor rgb="FFB7E1CD"/>
        </patternFill>
      </fill>
      <border>
        <left/>
        <right/>
        <top/>
        <bottom/>
      </border>
    </dxf>
    <dxf>
      <fill>
        <patternFill patternType="solid">
          <fgColor rgb="FFFCE8B2"/>
          <bgColor rgb="FFFCE8B2"/>
        </patternFill>
      </fill>
      <border>
        <left/>
        <right/>
        <top/>
        <bottom/>
      </border>
    </dxf>
    <dxf>
      <fill>
        <patternFill patternType="solid">
          <fgColor rgb="FFF4C7C3"/>
          <bgColor rgb="FFF4C7C3"/>
        </patternFill>
      </fill>
      <border>
        <left/>
        <right/>
        <top/>
        <bottom/>
      </border>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7</xdr:col>
      <xdr:colOff>1288756</xdr:colOff>
      <xdr:row>0</xdr:row>
      <xdr:rowOff>118560</xdr:rowOff>
    </xdr:from>
    <xdr:ext cx="184731" cy="937629"/>
    <xdr:sp macro="" textlink="">
      <xdr:nvSpPr>
        <xdr:cNvPr id="2" name="Rectangle 1">
          <a:extLst>
            <a:ext uri="{FF2B5EF4-FFF2-40B4-BE49-F238E27FC236}">
              <a16:creationId xmlns:a16="http://schemas.microsoft.com/office/drawing/2014/main" xmlns="" id="{00000000-0008-0000-1400-000002000000}"/>
            </a:ext>
          </a:extLst>
        </xdr:cNvPr>
        <xdr:cNvSpPr/>
      </xdr:nvSpPr>
      <xdr:spPr>
        <a:xfrm>
          <a:off x="11245556" y="118560"/>
          <a:ext cx="184731" cy="937629"/>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endParaRPr lang="en-US" sz="5400" b="1" cap="none" spc="150">
            <a:ln w="11430"/>
            <a:solidFill>
              <a:srgbClr val="F8F8F8"/>
            </a:solidFill>
            <a:effectLst>
              <a:outerShdw blurRad="25400" algn="tl" rotWithShape="0">
                <a:srgbClr val="000000">
                  <a:alpha val="43000"/>
                </a:srgbClr>
              </a:outerShdw>
            </a:effectLst>
          </a:endParaRPr>
        </a:p>
      </xdr:txBody>
    </xdr:sp>
    <xdr:clientData/>
  </xdr:oneCellAnchor>
  <xdr:twoCellAnchor>
    <xdr:from>
      <xdr:col>7</xdr:col>
      <xdr:colOff>32005</xdr:colOff>
      <xdr:row>8</xdr:row>
      <xdr:rowOff>907320</xdr:rowOff>
    </xdr:from>
    <xdr:to>
      <xdr:col>7</xdr:col>
      <xdr:colOff>1637648</xdr:colOff>
      <xdr:row>8</xdr:row>
      <xdr:rowOff>907320</xdr:rowOff>
    </xdr:to>
    <xdr:cxnSp macro="">
      <xdr:nvCxnSpPr>
        <xdr:cNvPr id="27" name="Straight Connector 26">
          <a:extLst>
            <a:ext uri="{FF2B5EF4-FFF2-40B4-BE49-F238E27FC236}">
              <a16:creationId xmlns:a16="http://schemas.microsoft.com/office/drawing/2014/main" xmlns="" id="{00000000-0008-0000-1400-00001B000000}"/>
            </a:ext>
          </a:extLst>
        </xdr:cNvPr>
        <xdr:cNvCxnSpPr/>
      </xdr:nvCxnSpPr>
      <xdr:spPr>
        <a:xfrm>
          <a:off x="10141205" y="1715062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13607</xdr:colOff>
      <xdr:row>8</xdr:row>
      <xdr:rowOff>736146</xdr:rowOff>
    </xdr:from>
    <xdr:to>
      <xdr:col>8</xdr:col>
      <xdr:colOff>1619250</xdr:colOff>
      <xdr:row>8</xdr:row>
      <xdr:rowOff>736146</xdr:rowOff>
    </xdr:to>
    <xdr:cxnSp macro="">
      <xdr:nvCxnSpPr>
        <xdr:cNvPr id="29" name="Straight Connector 28">
          <a:extLst>
            <a:ext uri="{FF2B5EF4-FFF2-40B4-BE49-F238E27FC236}">
              <a16:creationId xmlns:a16="http://schemas.microsoft.com/office/drawing/2014/main" xmlns="" id="{00000000-0008-0000-1400-00001D000000}"/>
            </a:ext>
          </a:extLst>
        </xdr:cNvPr>
        <xdr:cNvCxnSpPr/>
      </xdr:nvCxnSpPr>
      <xdr:spPr>
        <a:xfrm>
          <a:off x="11875407" y="16979446"/>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11</xdr:col>
      <xdr:colOff>13607</xdr:colOff>
      <xdr:row>8</xdr:row>
      <xdr:rowOff>555171</xdr:rowOff>
    </xdr:from>
    <xdr:to>
      <xdr:col>11</xdr:col>
      <xdr:colOff>1619250</xdr:colOff>
      <xdr:row>8</xdr:row>
      <xdr:rowOff>555171</xdr:rowOff>
    </xdr:to>
    <xdr:cxnSp macro="">
      <xdr:nvCxnSpPr>
        <xdr:cNvPr id="30" name="Straight Connector 29">
          <a:extLst>
            <a:ext uri="{FF2B5EF4-FFF2-40B4-BE49-F238E27FC236}">
              <a16:creationId xmlns:a16="http://schemas.microsoft.com/office/drawing/2014/main" xmlns="" id="{00000000-0008-0000-1400-00001E000000}"/>
            </a:ext>
          </a:extLst>
        </xdr:cNvPr>
        <xdr:cNvCxnSpPr/>
      </xdr:nvCxnSpPr>
      <xdr:spPr>
        <a:xfrm>
          <a:off x="17565007" y="16798471"/>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12</xdr:col>
      <xdr:colOff>1701</xdr:colOff>
      <xdr:row>8</xdr:row>
      <xdr:rowOff>1023484</xdr:rowOff>
    </xdr:from>
    <xdr:to>
      <xdr:col>12</xdr:col>
      <xdr:colOff>1607344</xdr:colOff>
      <xdr:row>8</xdr:row>
      <xdr:rowOff>1023484</xdr:rowOff>
    </xdr:to>
    <xdr:cxnSp macro="">
      <xdr:nvCxnSpPr>
        <xdr:cNvPr id="31" name="Straight Connector 30">
          <a:extLst>
            <a:ext uri="{FF2B5EF4-FFF2-40B4-BE49-F238E27FC236}">
              <a16:creationId xmlns:a16="http://schemas.microsoft.com/office/drawing/2014/main" xmlns="" id="{00000000-0008-0000-1400-00001F000000}"/>
            </a:ext>
          </a:extLst>
        </xdr:cNvPr>
        <xdr:cNvCxnSpPr/>
      </xdr:nvCxnSpPr>
      <xdr:spPr>
        <a:xfrm>
          <a:off x="19267601" y="1726678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13</xdr:col>
      <xdr:colOff>19050</xdr:colOff>
      <xdr:row>8</xdr:row>
      <xdr:rowOff>1332706</xdr:rowOff>
    </xdr:from>
    <xdr:to>
      <xdr:col>13</xdr:col>
      <xdr:colOff>1624693</xdr:colOff>
      <xdr:row>8</xdr:row>
      <xdr:rowOff>1332706</xdr:rowOff>
    </xdr:to>
    <xdr:cxnSp macro="">
      <xdr:nvCxnSpPr>
        <xdr:cNvPr id="32" name="Straight Connector 31">
          <a:extLst>
            <a:ext uri="{FF2B5EF4-FFF2-40B4-BE49-F238E27FC236}">
              <a16:creationId xmlns:a16="http://schemas.microsoft.com/office/drawing/2014/main" xmlns="" id="{00000000-0008-0000-1400-000020000000}"/>
            </a:ext>
          </a:extLst>
        </xdr:cNvPr>
        <xdr:cNvCxnSpPr/>
      </xdr:nvCxnSpPr>
      <xdr:spPr>
        <a:xfrm>
          <a:off x="20999450" y="17576006"/>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14</xdr:col>
      <xdr:colOff>35947</xdr:colOff>
      <xdr:row>8</xdr:row>
      <xdr:rowOff>1300163</xdr:rowOff>
    </xdr:from>
    <xdr:to>
      <xdr:col>14</xdr:col>
      <xdr:colOff>1646352</xdr:colOff>
      <xdr:row>8</xdr:row>
      <xdr:rowOff>1300163</xdr:rowOff>
    </xdr:to>
    <xdr:cxnSp macro="">
      <xdr:nvCxnSpPr>
        <xdr:cNvPr id="33" name="Straight Connector 32">
          <a:extLst>
            <a:ext uri="{FF2B5EF4-FFF2-40B4-BE49-F238E27FC236}">
              <a16:creationId xmlns:a16="http://schemas.microsoft.com/office/drawing/2014/main" xmlns="" id="{00000000-0008-0000-1400-000021000000}"/>
            </a:ext>
          </a:extLst>
        </xdr:cNvPr>
        <xdr:cNvCxnSpPr/>
      </xdr:nvCxnSpPr>
      <xdr:spPr>
        <a:xfrm>
          <a:off x="22730847" y="17543463"/>
          <a:ext cx="161040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15</xdr:col>
      <xdr:colOff>8165</xdr:colOff>
      <xdr:row>8</xdr:row>
      <xdr:rowOff>1207634</xdr:rowOff>
    </xdr:from>
    <xdr:to>
      <xdr:col>15</xdr:col>
      <xdr:colOff>1613808</xdr:colOff>
      <xdr:row>8</xdr:row>
      <xdr:rowOff>1207634</xdr:rowOff>
    </xdr:to>
    <xdr:cxnSp macro="">
      <xdr:nvCxnSpPr>
        <xdr:cNvPr id="34" name="Straight Connector 33">
          <a:extLst>
            <a:ext uri="{FF2B5EF4-FFF2-40B4-BE49-F238E27FC236}">
              <a16:creationId xmlns:a16="http://schemas.microsoft.com/office/drawing/2014/main" xmlns="" id="{00000000-0008-0000-1400-000022000000}"/>
            </a:ext>
          </a:extLst>
        </xdr:cNvPr>
        <xdr:cNvCxnSpPr/>
      </xdr:nvCxnSpPr>
      <xdr:spPr>
        <a:xfrm>
          <a:off x="24417565" y="1745093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16</xdr:col>
      <xdr:colOff>0</xdr:colOff>
      <xdr:row>8</xdr:row>
      <xdr:rowOff>748393</xdr:rowOff>
    </xdr:from>
    <xdr:to>
      <xdr:col>16</xdr:col>
      <xdr:colOff>1605643</xdr:colOff>
      <xdr:row>8</xdr:row>
      <xdr:rowOff>748393</xdr:rowOff>
    </xdr:to>
    <xdr:cxnSp macro="">
      <xdr:nvCxnSpPr>
        <xdr:cNvPr id="35" name="Straight Connector 34">
          <a:extLst>
            <a:ext uri="{FF2B5EF4-FFF2-40B4-BE49-F238E27FC236}">
              <a16:creationId xmlns:a16="http://schemas.microsoft.com/office/drawing/2014/main" xmlns="" id="{00000000-0008-0000-1400-000023000000}"/>
            </a:ext>
          </a:extLst>
        </xdr:cNvPr>
        <xdr:cNvCxnSpPr/>
      </xdr:nvCxnSpPr>
      <xdr:spPr>
        <a:xfrm>
          <a:off x="26123900" y="16991693"/>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16</xdr:col>
      <xdr:colOff>23133</xdr:colOff>
      <xdr:row>8</xdr:row>
      <xdr:rowOff>2212861</xdr:rowOff>
    </xdr:from>
    <xdr:to>
      <xdr:col>16</xdr:col>
      <xdr:colOff>1627415</xdr:colOff>
      <xdr:row>8</xdr:row>
      <xdr:rowOff>2212861</xdr:rowOff>
    </xdr:to>
    <xdr:cxnSp macro="">
      <xdr:nvCxnSpPr>
        <xdr:cNvPr id="36" name="Straight Connector 35">
          <a:extLst>
            <a:ext uri="{FF2B5EF4-FFF2-40B4-BE49-F238E27FC236}">
              <a16:creationId xmlns:a16="http://schemas.microsoft.com/office/drawing/2014/main" xmlns="" id="{00000000-0008-0000-1400-000024000000}"/>
            </a:ext>
          </a:extLst>
        </xdr:cNvPr>
        <xdr:cNvCxnSpPr/>
      </xdr:nvCxnSpPr>
      <xdr:spPr>
        <a:xfrm>
          <a:off x="26147033" y="18456161"/>
          <a:ext cx="1604282"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17</xdr:col>
      <xdr:colOff>9525</xdr:colOff>
      <xdr:row>8</xdr:row>
      <xdr:rowOff>1538288</xdr:rowOff>
    </xdr:from>
    <xdr:to>
      <xdr:col>17</xdr:col>
      <xdr:colOff>1615168</xdr:colOff>
      <xdr:row>8</xdr:row>
      <xdr:rowOff>1538288</xdr:rowOff>
    </xdr:to>
    <xdr:cxnSp macro="">
      <xdr:nvCxnSpPr>
        <xdr:cNvPr id="37" name="Straight Connector 36">
          <a:extLst>
            <a:ext uri="{FF2B5EF4-FFF2-40B4-BE49-F238E27FC236}">
              <a16:creationId xmlns:a16="http://schemas.microsoft.com/office/drawing/2014/main" xmlns="" id="{00000000-0008-0000-1400-000025000000}"/>
            </a:ext>
          </a:extLst>
        </xdr:cNvPr>
        <xdr:cNvCxnSpPr/>
      </xdr:nvCxnSpPr>
      <xdr:spPr>
        <a:xfrm>
          <a:off x="27835225" y="17781588"/>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35945</xdr:colOff>
      <xdr:row>8</xdr:row>
      <xdr:rowOff>1821770</xdr:rowOff>
    </xdr:from>
    <xdr:to>
      <xdr:col>18</xdr:col>
      <xdr:colOff>1646350</xdr:colOff>
      <xdr:row>8</xdr:row>
      <xdr:rowOff>1821770</xdr:rowOff>
    </xdr:to>
    <xdr:cxnSp macro="">
      <xdr:nvCxnSpPr>
        <xdr:cNvPr id="38" name="Straight Connector 37">
          <a:extLst>
            <a:ext uri="{FF2B5EF4-FFF2-40B4-BE49-F238E27FC236}">
              <a16:creationId xmlns:a16="http://schemas.microsoft.com/office/drawing/2014/main" xmlns="" id="{00000000-0008-0000-1400-000026000000}"/>
            </a:ext>
          </a:extLst>
        </xdr:cNvPr>
        <xdr:cNvCxnSpPr/>
      </xdr:nvCxnSpPr>
      <xdr:spPr>
        <a:xfrm>
          <a:off x="29576145" y="18065070"/>
          <a:ext cx="161040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17689</xdr:colOff>
      <xdr:row>8</xdr:row>
      <xdr:rowOff>2612571</xdr:rowOff>
    </xdr:from>
    <xdr:to>
      <xdr:col>18</xdr:col>
      <xdr:colOff>1624693</xdr:colOff>
      <xdr:row>8</xdr:row>
      <xdr:rowOff>2612571</xdr:rowOff>
    </xdr:to>
    <xdr:cxnSp macro="">
      <xdr:nvCxnSpPr>
        <xdr:cNvPr id="39" name="Straight Connector 38">
          <a:extLst>
            <a:ext uri="{FF2B5EF4-FFF2-40B4-BE49-F238E27FC236}">
              <a16:creationId xmlns:a16="http://schemas.microsoft.com/office/drawing/2014/main" xmlns="" id="{00000000-0008-0000-1400-000027000000}"/>
            </a:ext>
          </a:extLst>
        </xdr:cNvPr>
        <xdr:cNvCxnSpPr/>
      </xdr:nvCxnSpPr>
      <xdr:spPr>
        <a:xfrm>
          <a:off x="29557889" y="18855871"/>
          <a:ext cx="1607004"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19049</xdr:colOff>
      <xdr:row>8</xdr:row>
      <xdr:rowOff>3593420</xdr:rowOff>
    </xdr:from>
    <xdr:to>
      <xdr:col>18</xdr:col>
      <xdr:colOff>1624692</xdr:colOff>
      <xdr:row>8</xdr:row>
      <xdr:rowOff>3593420</xdr:rowOff>
    </xdr:to>
    <xdr:cxnSp macro="">
      <xdr:nvCxnSpPr>
        <xdr:cNvPr id="40" name="Straight Connector 39">
          <a:extLst>
            <a:ext uri="{FF2B5EF4-FFF2-40B4-BE49-F238E27FC236}">
              <a16:creationId xmlns:a16="http://schemas.microsoft.com/office/drawing/2014/main" xmlns="" id="{00000000-0008-0000-1400-000028000000}"/>
            </a:ext>
          </a:extLst>
        </xdr:cNvPr>
        <xdr:cNvCxnSpPr/>
      </xdr:nvCxnSpPr>
      <xdr:spPr>
        <a:xfrm>
          <a:off x="29559249" y="1983672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42523</xdr:colOff>
      <xdr:row>10</xdr:row>
      <xdr:rowOff>1209675</xdr:rowOff>
    </xdr:from>
    <xdr:to>
      <xdr:col>3</xdr:col>
      <xdr:colOff>1768929</xdr:colOff>
      <xdr:row>10</xdr:row>
      <xdr:rowOff>1211035</xdr:rowOff>
    </xdr:to>
    <xdr:cxnSp macro="">
      <xdr:nvCxnSpPr>
        <xdr:cNvPr id="41" name="Straight Connector 40">
          <a:extLst>
            <a:ext uri="{FF2B5EF4-FFF2-40B4-BE49-F238E27FC236}">
              <a16:creationId xmlns:a16="http://schemas.microsoft.com/office/drawing/2014/main" xmlns="" id="{00000000-0008-0000-1400-000029000000}"/>
            </a:ext>
          </a:extLst>
        </xdr:cNvPr>
        <xdr:cNvCxnSpPr/>
      </xdr:nvCxnSpPr>
      <xdr:spPr>
        <a:xfrm>
          <a:off x="2900023" y="24183975"/>
          <a:ext cx="1726406" cy="136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43543</xdr:colOff>
      <xdr:row>10</xdr:row>
      <xdr:rowOff>2024404</xdr:rowOff>
    </xdr:from>
    <xdr:to>
      <xdr:col>3</xdr:col>
      <xdr:colOff>1768929</xdr:colOff>
      <xdr:row>10</xdr:row>
      <xdr:rowOff>2027464</xdr:rowOff>
    </xdr:to>
    <xdr:cxnSp macro="">
      <xdr:nvCxnSpPr>
        <xdr:cNvPr id="42" name="Straight Connector 41">
          <a:extLst>
            <a:ext uri="{FF2B5EF4-FFF2-40B4-BE49-F238E27FC236}">
              <a16:creationId xmlns:a16="http://schemas.microsoft.com/office/drawing/2014/main" xmlns="" id="{00000000-0008-0000-1400-00002A000000}"/>
            </a:ext>
          </a:extLst>
        </xdr:cNvPr>
        <xdr:cNvCxnSpPr/>
      </xdr:nvCxnSpPr>
      <xdr:spPr>
        <a:xfrm>
          <a:off x="2901043" y="24998704"/>
          <a:ext cx="1725386" cy="306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27214</xdr:colOff>
      <xdr:row>10</xdr:row>
      <xdr:rowOff>571500</xdr:rowOff>
    </xdr:from>
    <xdr:to>
      <xdr:col>5</xdr:col>
      <xdr:colOff>1632857</xdr:colOff>
      <xdr:row>10</xdr:row>
      <xdr:rowOff>571500</xdr:rowOff>
    </xdr:to>
    <xdr:cxnSp macro="">
      <xdr:nvCxnSpPr>
        <xdr:cNvPr id="43" name="Straight Connector 42">
          <a:extLst>
            <a:ext uri="{FF2B5EF4-FFF2-40B4-BE49-F238E27FC236}">
              <a16:creationId xmlns:a16="http://schemas.microsoft.com/office/drawing/2014/main" xmlns="" id="{00000000-0008-0000-1400-00002B000000}"/>
            </a:ext>
          </a:extLst>
        </xdr:cNvPr>
        <xdr:cNvCxnSpPr/>
      </xdr:nvCxnSpPr>
      <xdr:spPr>
        <a:xfrm>
          <a:off x="6555014" y="235458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27214</xdr:colOff>
      <xdr:row>10</xdr:row>
      <xdr:rowOff>1741715</xdr:rowOff>
    </xdr:from>
    <xdr:to>
      <xdr:col>5</xdr:col>
      <xdr:colOff>1632857</xdr:colOff>
      <xdr:row>10</xdr:row>
      <xdr:rowOff>1741715</xdr:rowOff>
    </xdr:to>
    <xdr:cxnSp macro="">
      <xdr:nvCxnSpPr>
        <xdr:cNvPr id="44" name="Straight Connector 43">
          <a:extLst>
            <a:ext uri="{FF2B5EF4-FFF2-40B4-BE49-F238E27FC236}">
              <a16:creationId xmlns:a16="http://schemas.microsoft.com/office/drawing/2014/main" xmlns="" id="{00000000-0008-0000-1400-00002C000000}"/>
            </a:ext>
          </a:extLst>
        </xdr:cNvPr>
        <xdr:cNvCxnSpPr/>
      </xdr:nvCxnSpPr>
      <xdr:spPr>
        <a:xfrm>
          <a:off x="6555014" y="24716015"/>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0</xdr:colOff>
      <xdr:row>10</xdr:row>
      <xdr:rowOff>0</xdr:rowOff>
    </xdr:from>
    <xdr:to>
      <xdr:col>6</xdr:col>
      <xdr:colOff>1605643</xdr:colOff>
      <xdr:row>10</xdr:row>
      <xdr:rowOff>0</xdr:rowOff>
    </xdr:to>
    <xdr:cxnSp macro="">
      <xdr:nvCxnSpPr>
        <xdr:cNvPr id="45" name="Straight Connector 44">
          <a:extLst>
            <a:ext uri="{FF2B5EF4-FFF2-40B4-BE49-F238E27FC236}">
              <a16:creationId xmlns:a16="http://schemas.microsoft.com/office/drawing/2014/main" xmlns="" id="{00000000-0008-0000-1400-00002D000000}"/>
            </a:ext>
          </a:extLst>
        </xdr:cNvPr>
        <xdr:cNvCxnSpPr/>
      </xdr:nvCxnSpPr>
      <xdr:spPr>
        <a:xfrm>
          <a:off x="8394700" y="229743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29936</xdr:colOff>
      <xdr:row>10</xdr:row>
      <xdr:rowOff>604157</xdr:rowOff>
    </xdr:from>
    <xdr:to>
      <xdr:col>7</xdr:col>
      <xdr:colOff>0</xdr:colOff>
      <xdr:row>10</xdr:row>
      <xdr:rowOff>610960</xdr:rowOff>
    </xdr:to>
    <xdr:cxnSp macro="">
      <xdr:nvCxnSpPr>
        <xdr:cNvPr id="47" name="Straight Connector 46">
          <a:extLst>
            <a:ext uri="{FF2B5EF4-FFF2-40B4-BE49-F238E27FC236}">
              <a16:creationId xmlns:a16="http://schemas.microsoft.com/office/drawing/2014/main" xmlns="" id="{00000000-0008-0000-1400-00002F000000}"/>
            </a:ext>
          </a:extLst>
        </xdr:cNvPr>
        <xdr:cNvCxnSpPr/>
      </xdr:nvCxnSpPr>
      <xdr:spPr>
        <a:xfrm flipV="1">
          <a:off x="8424636" y="23578457"/>
          <a:ext cx="1684564" cy="6803"/>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1655990</xdr:colOff>
      <xdr:row>10</xdr:row>
      <xdr:rowOff>2029165</xdr:rowOff>
    </xdr:from>
    <xdr:to>
      <xdr:col>7</xdr:col>
      <xdr:colOff>1601561</xdr:colOff>
      <xdr:row>10</xdr:row>
      <xdr:rowOff>2029165</xdr:rowOff>
    </xdr:to>
    <xdr:cxnSp macro="">
      <xdr:nvCxnSpPr>
        <xdr:cNvPr id="48" name="Straight Connector 47">
          <a:extLst>
            <a:ext uri="{FF2B5EF4-FFF2-40B4-BE49-F238E27FC236}">
              <a16:creationId xmlns:a16="http://schemas.microsoft.com/office/drawing/2014/main" xmlns="" id="{00000000-0008-0000-1400-000030000000}"/>
            </a:ext>
          </a:extLst>
        </xdr:cNvPr>
        <xdr:cNvCxnSpPr/>
      </xdr:nvCxnSpPr>
      <xdr:spPr>
        <a:xfrm>
          <a:off x="10050690" y="25003465"/>
          <a:ext cx="1660071"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13607</xdr:colOff>
      <xdr:row>10</xdr:row>
      <xdr:rowOff>911679</xdr:rowOff>
    </xdr:from>
    <xdr:to>
      <xdr:col>8</xdr:col>
      <xdr:colOff>1619250</xdr:colOff>
      <xdr:row>10</xdr:row>
      <xdr:rowOff>911679</xdr:rowOff>
    </xdr:to>
    <xdr:cxnSp macro="">
      <xdr:nvCxnSpPr>
        <xdr:cNvPr id="49" name="Straight Connector 48">
          <a:extLst>
            <a:ext uri="{FF2B5EF4-FFF2-40B4-BE49-F238E27FC236}">
              <a16:creationId xmlns:a16="http://schemas.microsoft.com/office/drawing/2014/main" xmlns="" id="{00000000-0008-0000-1400-000031000000}"/>
            </a:ext>
          </a:extLst>
        </xdr:cNvPr>
        <xdr:cNvCxnSpPr/>
      </xdr:nvCxnSpPr>
      <xdr:spPr>
        <a:xfrm>
          <a:off x="11875407" y="23885979"/>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11</xdr:col>
      <xdr:colOff>36740</xdr:colOff>
      <xdr:row>10</xdr:row>
      <xdr:rowOff>1551214</xdr:rowOff>
    </xdr:from>
    <xdr:to>
      <xdr:col>11</xdr:col>
      <xdr:colOff>1642383</xdr:colOff>
      <xdr:row>10</xdr:row>
      <xdr:rowOff>1551214</xdr:rowOff>
    </xdr:to>
    <xdr:cxnSp macro="">
      <xdr:nvCxnSpPr>
        <xdr:cNvPr id="50" name="Straight Connector 49">
          <a:extLst>
            <a:ext uri="{FF2B5EF4-FFF2-40B4-BE49-F238E27FC236}">
              <a16:creationId xmlns:a16="http://schemas.microsoft.com/office/drawing/2014/main" xmlns="" id="{00000000-0008-0000-1400-000032000000}"/>
            </a:ext>
          </a:extLst>
        </xdr:cNvPr>
        <xdr:cNvCxnSpPr/>
      </xdr:nvCxnSpPr>
      <xdr:spPr>
        <a:xfrm>
          <a:off x="17588140" y="2452551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11</xdr:col>
      <xdr:colOff>27214</xdr:colOff>
      <xdr:row>10</xdr:row>
      <xdr:rowOff>2217964</xdr:rowOff>
    </xdr:from>
    <xdr:to>
      <xdr:col>11</xdr:col>
      <xdr:colOff>1632857</xdr:colOff>
      <xdr:row>10</xdr:row>
      <xdr:rowOff>2217964</xdr:rowOff>
    </xdr:to>
    <xdr:cxnSp macro="">
      <xdr:nvCxnSpPr>
        <xdr:cNvPr id="51" name="Straight Connector 50">
          <a:extLst>
            <a:ext uri="{FF2B5EF4-FFF2-40B4-BE49-F238E27FC236}">
              <a16:creationId xmlns:a16="http://schemas.microsoft.com/office/drawing/2014/main" xmlns="" id="{00000000-0008-0000-1400-000033000000}"/>
            </a:ext>
          </a:extLst>
        </xdr:cNvPr>
        <xdr:cNvCxnSpPr/>
      </xdr:nvCxnSpPr>
      <xdr:spPr>
        <a:xfrm>
          <a:off x="17578614" y="2519226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1793875</xdr:colOff>
      <xdr:row>20</xdr:row>
      <xdr:rowOff>1059089</xdr:rowOff>
    </xdr:from>
    <xdr:to>
      <xdr:col>6</xdr:col>
      <xdr:colOff>1646918</xdr:colOff>
      <xdr:row>20</xdr:row>
      <xdr:rowOff>1063625</xdr:rowOff>
    </xdr:to>
    <xdr:cxnSp macro="">
      <xdr:nvCxnSpPr>
        <xdr:cNvPr id="68" name="Straight Connector 67">
          <a:extLst>
            <a:ext uri="{FF2B5EF4-FFF2-40B4-BE49-F238E27FC236}">
              <a16:creationId xmlns:a16="http://schemas.microsoft.com/office/drawing/2014/main" xmlns="" id="{00000000-0008-0000-1400-000044000000}"/>
            </a:ext>
          </a:extLst>
        </xdr:cNvPr>
        <xdr:cNvCxnSpPr/>
      </xdr:nvCxnSpPr>
      <xdr:spPr>
        <a:xfrm>
          <a:off x="8321675" y="49230189"/>
          <a:ext cx="1719943" cy="4536"/>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7</xdr:col>
      <xdr:colOff>39914</xdr:colOff>
      <xdr:row>20</xdr:row>
      <xdr:rowOff>1065439</xdr:rowOff>
    </xdr:from>
    <xdr:to>
      <xdr:col>7</xdr:col>
      <xdr:colOff>1645557</xdr:colOff>
      <xdr:row>20</xdr:row>
      <xdr:rowOff>1065439</xdr:rowOff>
    </xdr:to>
    <xdr:cxnSp macro="">
      <xdr:nvCxnSpPr>
        <xdr:cNvPr id="69" name="Straight Connector 68">
          <a:extLst>
            <a:ext uri="{FF2B5EF4-FFF2-40B4-BE49-F238E27FC236}">
              <a16:creationId xmlns:a16="http://schemas.microsoft.com/office/drawing/2014/main" xmlns="" id="{00000000-0008-0000-1400-000045000000}"/>
            </a:ext>
          </a:extLst>
        </xdr:cNvPr>
        <xdr:cNvCxnSpPr/>
      </xdr:nvCxnSpPr>
      <xdr:spPr>
        <a:xfrm>
          <a:off x="10149114" y="49236539"/>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24832</xdr:colOff>
      <xdr:row>20</xdr:row>
      <xdr:rowOff>1089253</xdr:rowOff>
    </xdr:from>
    <xdr:to>
      <xdr:col>8</xdr:col>
      <xdr:colOff>1630475</xdr:colOff>
      <xdr:row>20</xdr:row>
      <xdr:rowOff>1089253</xdr:rowOff>
    </xdr:to>
    <xdr:cxnSp macro="">
      <xdr:nvCxnSpPr>
        <xdr:cNvPr id="70" name="Straight Connector 69">
          <a:extLst>
            <a:ext uri="{FF2B5EF4-FFF2-40B4-BE49-F238E27FC236}">
              <a16:creationId xmlns:a16="http://schemas.microsoft.com/office/drawing/2014/main" xmlns="" id="{00000000-0008-0000-1400-000046000000}"/>
            </a:ext>
          </a:extLst>
        </xdr:cNvPr>
        <xdr:cNvCxnSpPr/>
      </xdr:nvCxnSpPr>
      <xdr:spPr>
        <a:xfrm>
          <a:off x="11886632" y="49260353"/>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12</xdr:col>
      <xdr:colOff>16328</xdr:colOff>
      <xdr:row>20</xdr:row>
      <xdr:rowOff>1417864</xdr:rowOff>
    </xdr:from>
    <xdr:to>
      <xdr:col>12</xdr:col>
      <xdr:colOff>1621971</xdr:colOff>
      <xdr:row>20</xdr:row>
      <xdr:rowOff>1417864</xdr:rowOff>
    </xdr:to>
    <xdr:cxnSp macro="">
      <xdr:nvCxnSpPr>
        <xdr:cNvPr id="75" name="Straight Connector 74">
          <a:extLst>
            <a:ext uri="{FF2B5EF4-FFF2-40B4-BE49-F238E27FC236}">
              <a16:creationId xmlns:a16="http://schemas.microsoft.com/office/drawing/2014/main" xmlns="" id="{00000000-0008-0000-1400-00004B000000}"/>
            </a:ext>
          </a:extLst>
        </xdr:cNvPr>
        <xdr:cNvCxnSpPr/>
      </xdr:nvCxnSpPr>
      <xdr:spPr>
        <a:xfrm>
          <a:off x="19282228" y="49588964"/>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0</xdr:colOff>
      <xdr:row>22</xdr:row>
      <xdr:rowOff>0</xdr:rowOff>
    </xdr:from>
    <xdr:to>
      <xdr:col>3</xdr:col>
      <xdr:colOff>1605643</xdr:colOff>
      <xdr:row>22</xdr:row>
      <xdr:rowOff>0</xdr:rowOff>
    </xdr:to>
    <xdr:cxnSp macro="">
      <xdr:nvCxnSpPr>
        <xdr:cNvPr id="85" name="Straight Connector 84">
          <a:extLst>
            <a:ext uri="{FF2B5EF4-FFF2-40B4-BE49-F238E27FC236}">
              <a16:creationId xmlns:a16="http://schemas.microsoft.com/office/drawing/2014/main" xmlns="" id="{00000000-0008-0000-1400-000055000000}"/>
            </a:ext>
          </a:extLst>
        </xdr:cNvPr>
        <xdr:cNvCxnSpPr/>
      </xdr:nvCxnSpPr>
      <xdr:spPr>
        <a:xfrm>
          <a:off x="2857500" y="534670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70757</xdr:colOff>
      <xdr:row>22</xdr:row>
      <xdr:rowOff>900793</xdr:rowOff>
    </xdr:from>
    <xdr:to>
      <xdr:col>3</xdr:col>
      <xdr:colOff>1676400</xdr:colOff>
      <xdr:row>22</xdr:row>
      <xdr:rowOff>900793</xdr:rowOff>
    </xdr:to>
    <xdr:cxnSp macro="">
      <xdr:nvCxnSpPr>
        <xdr:cNvPr id="86" name="Straight Connector 85">
          <a:extLst>
            <a:ext uri="{FF2B5EF4-FFF2-40B4-BE49-F238E27FC236}">
              <a16:creationId xmlns:a16="http://schemas.microsoft.com/office/drawing/2014/main" xmlns="" id="{00000000-0008-0000-1400-000056000000}"/>
            </a:ext>
          </a:extLst>
        </xdr:cNvPr>
        <xdr:cNvCxnSpPr/>
      </xdr:nvCxnSpPr>
      <xdr:spPr>
        <a:xfrm>
          <a:off x="2928257" y="54367793"/>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4</xdr:col>
      <xdr:colOff>54429</xdr:colOff>
      <xdr:row>22</xdr:row>
      <xdr:rowOff>583406</xdr:rowOff>
    </xdr:from>
    <xdr:to>
      <xdr:col>4</xdr:col>
      <xdr:colOff>1660072</xdr:colOff>
      <xdr:row>22</xdr:row>
      <xdr:rowOff>583406</xdr:rowOff>
    </xdr:to>
    <xdr:cxnSp macro="">
      <xdr:nvCxnSpPr>
        <xdr:cNvPr id="87" name="Straight Connector 86">
          <a:extLst>
            <a:ext uri="{FF2B5EF4-FFF2-40B4-BE49-F238E27FC236}">
              <a16:creationId xmlns:a16="http://schemas.microsoft.com/office/drawing/2014/main" xmlns="" id="{00000000-0008-0000-1400-000057000000}"/>
            </a:ext>
          </a:extLst>
        </xdr:cNvPr>
        <xdr:cNvCxnSpPr/>
      </xdr:nvCxnSpPr>
      <xdr:spPr>
        <a:xfrm>
          <a:off x="4753429" y="54050406"/>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31977</xdr:colOff>
      <xdr:row>22</xdr:row>
      <xdr:rowOff>561975</xdr:rowOff>
    </xdr:from>
    <xdr:to>
      <xdr:col>5</xdr:col>
      <xdr:colOff>1771650</xdr:colOff>
      <xdr:row>22</xdr:row>
      <xdr:rowOff>562996</xdr:rowOff>
    </xdr:to>
    <xdr:cxnSp macro="">
      <xdr:nvCxnSpPr>
        <xdr:cNvPr id="88" name="Straight Connector 87">
          <a:extLst>
            <a:ext uri="{FF2B5EF4-FFF2-40B4-BE49-F238E27FC236}">
              <a16:creationId xmlns:a16="http://schemas.microsoft.com/office/drawing/2014/main" xmlns="" id="{00000000-0008-0000-1400-000058000000}"/>
            </a:ext>
          </a:extLst>
        </xdr:cNvPr>
        <xdr:cNvCxnSpPr/>
      </xdr:nvCxnSpPr>
      <xdr:spPr>
        <a:xfrm flipV="1">
          <a:off x="6559777" y="54028975"/>
          <a:ext cx="1739673" cy="1021"/>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2267</xdr:colOff>
      <xdr:row>24</xdr:row>
      <xdr:rowOff>743858</xdr:rowOff>
    </xdr:from>
    <xdr:to>
      <xdr:col>6</xdr:col>
      <xdr:colOff>1626960</xdr:colOff>
      <xdr:row>24</xdr:row>
      <xdr:rowOff>759166</xdr:rowOff>
    </xdr:to>
    <xdr:cxnSp macro="">
      <xdr:nvCxnSpPr>
        <xdr:cNvPr id="102" name="Straight Connector 101">
          <a:extLst>
            <a:ext uri="{FF2B5EF4-FFF2-40B4-BE49-F238E27FC236}">
              <a16:creationId xmlns:a16="http://schemas.microsoft.com/office/drawing/2014/main" xmlns="" id="{00000000-0008-0000-1400-000066000000}"/>
            </a:ext>
          </a:extLst>
        </xdr:cNvPr>
        <xdr:cNvCxnSpPr/>
      </xdr:nvCxnSpPr>
      <xdr:spPr>
        <a:xfrm>
          <a:off x="8396967" y="62453158"/>
          <a:ext cx="1624693" cy="15308"/>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13</xdr:col>
      <xdr:colOff>0</xdr:colOff>
      <xdr:row>24</xdr:row>
      <xdr:rowOff>0</xdr:rowOff>
    </xdr:from>
    <xdr:to>
      <xdr:col>13</xdr:col>
      <xdr:colOff>1605643</xdr:colOff>
      <xdr:row>24</xdr:row>
      <xdr:rowOff>0</xdr:rowOff>
    </xdr:to>
    <xdr:cxnSp macro="">
      <xdr:nvCxnSpPr>
        <xdr:cNvPr id="104" name="Straight Connector 103">
          <a:extLst>
            <a:ext uri="{FF2B5EF4-FFF2-40B4-BE49-F238E27FC236}">
              <a16:creationId xmlns:a16="http://schemas.microsoft.com/office/drawing/2014/main" xmlns="" id="{00000000-0008-0000-1400-000068000000}"/>
            </a:ext>
          </a:extLst>
        </xdr:cNvPr>
        <xdr:cNvCxnSpPr/>
      </xdr:nvCxnSpPr>
      <xdr:spPr>
        <a:xfrm>
          <a:off x="20980400" y="617093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12</xdr:col>
      <xdr:colOff>1645104</xdr:colOff>
      <xdr:row>24</xdr:row>
      <xdr:rowOff>918482</xdr:rowOff>
    </xdr:from>
    <xdr:to>
      <xdr:col>13</xdr:col>
      <xdr:colOff>1602922</xdr:colOff>
      <xdr:row>24</xdr:row>
      <xdr:rowOff>918482</xdr:rowOff>
    </xdr:to>
    <xdr:cxnSp macro="">
      <xdr:nvCxnSpPr>
        <xdr:cNvPr id="105" name="Straight Connector 104">
          <a:extLst>
            <a:ext uri="{FF2B5EF4-FFF2-40B4-BE49-F238E27FC236}">
              <a16:creationId xmlns:a16="http://schemas.microsoft.com/office/drawing/2014/main" xmlns="" id="{00000000-0008-0000-1400-000069000000}"/>
            </a:ext>
          </a:extLst>
        </xdr:cNvPr>
        <xdr:cNvCxnSpPr/>
      </xdr:nvCxnSpPr>
      <xdr:spPr>
        <a:xfrm>
          <a:off x="20911004" y="62627782"/>
          <a:ext cx="1672318"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14</xdr:col>
      <xdr:colOff>23132</xdr:colOff>
      <xdr:row>24</xdr:row>
      <xdr:rowOff>922904</xdr:rowOff>
    </xdr:from>
    <xdr:to>
      <xdr:col>14</xdr:col>
      <xdr:colOff>1630136</xdr:colOff>
      <xdr:row>24</xdr:row>
      <xdr:rowOff>922904</xdr:rowOff>
    </xdr:to>
    <xdr:cxnSp macro="">
      <xdr:nvCxnSpPr>
        <xdr:cNvPr id="108" name="Straight Connector 107">
          <a:extLst>
            <a:ext uri="{FF2B5EF4-FFF2-40B4-BE49-F238E27FC236}">
              <a16:creationId xmlns:a16="http://schemas.microsoft.com/office/drawing/2014/main" xmlns="" id="{00000000-0008-0000-1400-00006C000000}"/>
            </a:ext>
          </a:extLst>
        </xdr:cNvPr>
        <xdr:cNvCxnSpPr/>
      </xdr:nvCxnSpPr>
      <xdr:spPr>
        <a:xfrm>
          <a:off x="22718032" y="62632204"/>
          <a:ext cx="1607004"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17</xdr:col>
      <xdr:colOff>0</xdr:colOff>
      <xdr:row>24</xdr:row>
      <xdr:rowOff>0</xdr:rowOff>
    </xdr:from>
    <xdr:to>
      <xdr:col>17</xdr:col>
      <xdr:colOff>1605643</xdr:colOff>
      <xdr:row>24</xdr:row>
      <xdr:rowOff>0</xdr:rowOff>
    </xdr:to>
    <xdr:cxnSp macro="">
      <xdr:nvCxnSpPr>
        <xdr:cNvPr id="114" name="Straight Connector 113">
          <a:extLst>
            <a:ext uri="{FF2B5EF4-FFF2-40B4-BE49-F238E27FC236}">
              <a16:creationId xmlns:a16="http://schemas.microsoft.com/office/drawing/2014/main" xmlns="" id="{00000000-0008-0000-1400-000072000000}"/>
            </a:ext>
          </a:extLst>
        </xdr:cNvPr>
        <xdr:cNvCxnSpPr/>
      </xdr:nvCxnSpPr>
      <xdr:spPr>
        <a:xfrm>
          <a:off x="27825700" y="61709300"/>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17</xdr:col>
      <xdr:colOff>9979</xdr:colOff>
      <xdr:row>24</xdr:row>
      <xdr:rowOff>755083</xdr:rowOff>
    </xdr:from>
    <xdr:to>
      <xdr:col>17</xdr:col>
      <xdr:colOff>1612447</xdr:colOff>
      <xdr:row>24</xdr:row>
      <xdr:rowOff>755083</xdr:rowOff>
    </xdr:to>
    <xdr:cxnSp macro="">
      <xdr:nvCxnSpPr>
        <xdr:cNvPr id="115" name="Straight Connector 114">
          <a:extLst>
            <a:ext uri="{FF2B5EF4-FFF2-40B4-BE49-F238E27FC236}">
              <a16:creationId xmlns:a16="http://schemas.microsoft.com/office/drawing/2014/main" xmlns="" id="{00000000-0008-0000-1400-000073000000}"/>
            </a:ext>
          </a:extLst>
        </xdr:cNvPr>
        <xdr:cNvCxnSpPr/>
      </xdr:nvCxnSpPr>
      <xdr:spPr>
        <a:xfrm>
          <a:off x="27835679" y="62464383"/>
          <a:ext cx="1602468"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9866</xdr:colOff>
      <xdr:row>24</xdr:row>
      <xdr:rowOff>1200150</xdr:rowOff>
    </xdr:from>
    <xdr:to>
      <xdr:col>18</xdr:col>
      <xdr:colOff>1612108</xdr:colOff>
      <xdr:row>24</xdr:row>
      <xdr:rowOff>1200150</xdr:rowOff>
    </xdr:to>
    <xdr:cxnSp macro="">
      <xdr:nvCxnSpPr>
        <xdr:cNvPr id="116" name="Straight Connector 115">
          <a:extLst>
            <a:ext uri="{FF2B5EF4-FFF2-40B4-BE49-F238E27FC236}">
              <a16:creationId xmlns:a16="http://schemas.microsoft.com/office/drawing/2014/main" xmlns="" id="{00000000-0008-0000-1400-000074000000}"/>
            </a:ext>
          </a:extLst>
        </xdr:cNvPr>
        <xdr:cNvCxnSpPr/>
      </xdr:nvCxnSpPr>
      <xdr:spPr>
        <a:xfrm>
          <a:off x="29550066" y="62909450"/>
          <a:ext cx="1602242"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13948</xdr:colOff>
      <xdr:row>24</xdr:row>
      <xdr:rowOff>1889352</xdr:rowOff>
    </xdr:from>
    <xdr:to>
      <xdr:col>18</xdr:col>
      <xdr:colOff>1619591</xdr:colOff>
      <xdr:row>24</xdr:row>
      <xdr:rowOff>1889352</xdr:rowOff>
    </xdr:to>
    <xdr:cxnSp macro="">
      <xdr:nvCxnSpPr>
        <xdr:cNvPr id="117" name="Straight Connector 116">
          <a:extLst>
            <a:ext uri="{FF2B5EF4-FFF2-40B4-BE49-F238E27FC236}">
              <a16:creationId xmlns:a16="http://schemas.microsoft.com/office/drawing/2014/main" xmlns="" id="{00000000-0008-0000-1400-000075000000}"/>
            </a:ext>
          </a:extLst>
        </xdr:cNvPr>
        <xdr:cNvCxnSpPr/>
      </xdr:nvCxnSpPr>
      <xdr:spPr>
        <a:xfrm>
          <a:off x="29554148" y="63598652"/>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3</xdr:col>
      <xdr:colOff>6464</xdr:colOff>
      <xdr:row>27</xdr:row>
      <xdr:rowOff>721179</xdr:rowOff>
    </xdr:from>
    <xdr:to>
      <xdr:col>3</xdr:col>
      <xdr:colOff>1741714</xdr:colOff>
      <xdr:row>27</xdr:row>
      <xdr:rowOff>727642</xdr:rowOff>
    </xdr:to>
    <xdr:cxnSp macro="">
      <xdr:nvCxnSpPr>
        <xdr:cNvPr id="118" name="Straight Connector 117">
          <a:extLst>
            <a:ext uri="{FF2B5EF4-FFF2-40B4-BE49-F238E27FC236}">
              <a16:creationId xmlns:a16="http://schemas.microsoft.com/office/drawing/2014/main" xmlns="" id="{00000000-0008-0000-1400-000076000000}"/>
            </a:ext>
          </a:extLst>
        </xdr:cNvPr>
        <xdr:cNvCxnSpPr/>
      </xdr:nvCxnSpPr>
      <xdr:spPr>
        <a:xfrm flipV="1">
          <a:off x="2863964" y="70685479"/>
          <a:ext cx="1735250" cy="6463"/>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4</xdr:col>
      <xdr:colOff>17689</xdr:colOff>
      <xdr:row>27</xdr:row>
      <xdr:rowOff>436789</xdr:rowOff>
    </xdr:from>
    <xdr:to>
      <xdr:col>4</xdr:col>
      <xdr:colOff>1752600</xdr:colOff>
      <xdr:row>27</xdr:row>
      <xdr:rowOff>436789</xdr:rowOff>
    </xdr:to>
    <xdr:cxnSp macro="">
      <xdr:nvCxnSpPr>
        <xdr:cNvPr id="119" name="Straight Connector 118">
          <a:extLst>
            <a:ext uri="{FF2B5EF4-FFF2-40B4-BE49-F238E27FC236}">
              <a16:creationId xmlns:a16="http://schemas.microsoft.com/office/drawing/2014/main" xmlns="" id="{00000000-0008-0000-1400-000077000000}"/>
            </a:ext>
          </a:extLst>
        </xdr:cNvPr>
        <xdr:cNvCxnSpPr/>
      </xdr:nvCxnSpPr>
      <xdr:spPr>
        <a:xfrm>
          <a:off x="4716689" y="70401089"/>
          <a:ext cx="1734911"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4</xdr:col>
      <xdr:colOff>13607</xdr:colOff>
      <xdr:row>27</xdr:row>
      <xdr:rowOff>906235</xdr:rowOff>
    </xdr:from>
    <xdr:to>
      <xdr:col>5</xdr:col>
      <xdr:colOff>0</xdr:colOff>
      <xdr:row>27</xdr:row>
      <xdr:rowOff>906235</xdr:rowOff>
    </xdr:to>
    <xdr:cxnSp macro="">
      <xdr:nvCxnSpPr>
        <xdr:cNvPr id="120" name="Straight Connector 119">
          <a:extLst>
            <a:ext uri="{FF2B5EF4-FFF2-40B4-BE49-F238E27FC236}">
              <a16:creationId xmlns:a16="http://schemas.microsoft.com/office/drawing/2014/main" xmlns="" id="{00000000-0008-0000-1400-000078000000}"/>
            </a:ext>
          </a:extLst>
        </xdr:cNvPr>
        <xdr:cNvCxnSpPr/>
      </xdr:nvCxnSpPr>
      <xdr:spPr>
        <a:xfrm>
          <a:off x="4712607" y="70870535"/>
          <a:ext cx="181519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9525</xdr:colOff>
      <xdr:row>29</xdr:row>
      <xdr:rowOff>590550</xdr:rowOff>
    </xdr:from>
    <xdr:to>
      <xdr:col>6</xdr:col>
      <xdr:colOff>0</xdr:colOff>
      <xdr:row>29</xdr:row>
      <xdr:rowOff>590550</xdr:rowOff>
    </xdr:to>
    <xdr:cxnSp macro="">
      <xdr:nvCxnSpPr>
        <xdr:cNvPr id="150" name="Straight Connector 149">
          <a:extLst>
            <a:ext uri="{FF2B5EF4-FFF2-40B4-BE49-F238E27FC236}">
              <a16:creationId xmlns:a16="http://schemas.microsoft.com/office/drawing/2014/main" xmlns="" id="{00000000-0008-0000-1400-000096000000}"/>
            </a:ext>
          </a:extLst>
        </xdr:cNvPr>
        <xdr:cNvCxnSpPr/>
      </xdr:nvCxnSpPr>
      <xdr:spPr>
        <a:xfrm>
          <a:off x="6537325" y="92081350"/>
          <a:ext cx="185737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1789680</xdr:colOff>
      <xdr:row>29</xdr:row>
      <xdr:rowOff>1080181</xdr:rowOff>
    </xdr:from>
    <xdr:to>
      <xdr:col>6</xdr:col>
      <xdr:colOff>1644084</xdr:colOff>
      <xdr:row>29</xdr:row>
      <xdr:rowOff>1080181</xdr:rowOff>
    </xdr:to>
    <xdr:cxnSp macro="">
      <xdr:nvCxnSpPr>
        <xdr:cNvPr id="151" name="Straight Connector 150">
          <a:extLst>
            <a:ext uri="{FF2B5EF4-FFF2-40B4-BE49-F238E27FC236}">
              <a16:creationId xmlns:a16="http://schemas.microsoft.com/office/drawing/2014/main" xmlns="" id="{00000000-0008-0000-1400-000097000000}"/>
            </a:ext>
          </a:extLst>
        </xdr:cNvPr>
        <xdr:cNvCxnSpPr/>
      </xdr:nvCxnSpPr>
      <xdr:spPr>
        <a:xfrm>
          <a:off x="8317480" y="92570981"/>
          <a:ext cx="1721304"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7</xdr:col>
      <xdr:colOff>9525</xdr:colOff>
      <xdr:row>29</xdr:row>
      <xdr:rowOff>423862</xdr:rowOff>
    </xdr:from>
    <xdr:to>
      <xdr:col>8</xdr:col>
      <xdr:colOff>2381</xdr:colOff>
      <xdr:row>29</xdr:row>
      <xdr:rowOff>428625</xdr:rowOff>
    </xdr:to>
    <xdr:cxnSp macro="">
      <xdr:nvCxnSpPr>
        <xdr:cNvPr id="152" name="Straight Connector 151">
          <a:extLst>
            <a:ext uri="{FF2B5EF4-FFF2-40B4-BE49-F238E27FC236}">
              <a16:creationId xmlns:a16="http://schemas.microsoft.com/office/drawing/2014/main" xmlns="" id="{00000000-0008-0000-1400-000098000000}"/>
            </a:ext>
          </a:extLst>
        </xdr:cNvPr>
        <xdr:cNvCxnSpPr/>
      </xdr:nvCxnSpPr>
      <xdr:spPr>
        <a:xfrm flipV="1">
          <a:off x="10118725" y="91914662"/>
          <a:ext cx="1745456" cy="4763"/>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5</xdr:col>
      <xdr:colOff>1781968</xdr:colOff>
      <xdr:row>29</xdr:row>
      <xdr:rowOff>444954</xdr:rowOff>
    </xdr:from>
    <xdr:to>
      <xdr:col>6</xdr:col>
      <xdr:colOff>1653382</xdr:colOff>
      <xdr:row>29</xdr:row>
      <xdr:rowOff>444954</xdr:rowOff>
    </xdr:to>
    <xdr:cxnSp macro="">
      <xdr:nvCxnSpPr>
        <xdr:cNvPr id="153" name="Straight Connector 152">
          <a:extLst>
            <a:ext uri="{FF2B5EF4-FFF2-40B4-BE49-F238E27FC236}">
              <a16:creationId xmlns:a16="http://schemas.microsoft.com/office/drawing/2014/main" xmlns="" id="{00000000-0008-0000-1400-000099000000}"/>
            </a:ext>
          </a:extLst>
        </xdr:cNvPr>
        <xdr:cNvCxnSpPr/>
      </xdr:nvCxnSpPr>
      <xdr:spPr>
        <a:xfrm>
          <a:off x="8309768" y="91935754"/>
          <a:ext cx="1738314"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6</xdr:col>
      <xdr:colOff>1651908</xdr:colOff>
      <xdr:row>29</xdr:row>
      <xdr:rowOff>1380784</xdr:rowOff>
    </xdr:from>
    <xdr:to>
      <xdr:col>7</xdr:col>
      <xdr:colOff>1630136</xdr:colOff>
      <xdr:row>29</xdr:row>
      <xdr:rowOff>1380784</xdr:rowOff>
    </xdr:to>
    <xdr:cxnSp macro="">
      <xdr:nvCxnSpPr>
        <xdr:cNvPr id="154" name="Straight Connector 153">
          <a:extLst>
            <a:ext uri="{FF2B5EF4-FFF2-40B4-BE49-F238E27FC236}">
              <a16:creationId xmlns:a16="http://schemas.microsoft.com/office/drawing/2014/main" xmlns="" id="{00000000-0008-0000-1400-00009A000000}"/>
            </a:ext>
          </a:extLst>
        </xdr:cNvPr>
        <xdr:cNvCxnSpPr/>
      </xdr:nvCxnSpPr>
      <xdr:spPr>
        <a:xfrm>
          <a:off x="10046608" y="92871584"/>
          <a:ext cx="1692728"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7</xdr:col>
      <xdr:colOff>1666875</xdr:colOff>
      <xdr:row>29</xdr:row>
      <xdr:rowOff>1066800</xdr:rowOff>
    </xdr:from>
    <xdr:to>
      <xdr:col>9</xdr:col>
      <xdr:colOff>9525</xdr:colOff>
      <xdr:row>29</xdr:row>
      <xdr:rowOff>1066800</xdr:rowOff>
    </xdr:to>
    <xdr:cxnSp macro="">
      <xdr:nvCxnSpPr>
        <xdr:cNvPr id="155" name="Straight Connector 154">
          <a:extLst>
            <a:ext uri="{FF2B5EF4-FFF2-40B4-BE49-F238E27FC236}">
              <a16:creationId xmlns:a16="http://schemas.microsoft.com/office/drawing/2014/main" xmlns="" id="{00000000-0008-0000-1400-00009B000000}"/>
            </a:ext>
          </a:extLst>
        </xdr:cNvPr>
        <xdr:cNvCxnSpPr/>
      </xdr:nvCxnSpPr>
      <xdr:spPr>
        <a:xfrm>
          <a:off x="11776075" y="92557600"/>
          <a:ext cx="1809750"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46264</xdr:colOff>
      <xdr:row>29</xdr:row>
      <xdr:rowOff>1574687</xdr:rowOff>
    </xdr:from>
    <xdr:to>
      <xdr:col>9</xdr:col>
      <xdr:colOff>36739</xdr:colOff>
      <xdr:row>29</xdr:row>
      <xdr:rowOff>1574687</xdr:rowOff>
    </xdr:to>
    <xdr:cxnSp macro="">
      <xdr:nvCxnSpPr>
        <xdr:cNvPr id="156" name="Straight Connector 155">
          <a:extLst>
            <a:ext uri="{FF2B5EF4-FFF2-40B4-BE49-F238E27FC236}">
              <a16:creationId xmlns:a16="http://schemas.microsoft.com/office/drawing/2014/main" xmlns="" id="{00000000-0008-0000-1400-00009C000000}"/>
            </a:ext>
          </a:extLst>
        </xdr:cNvPr>
        <xdr:cNvCxnSpPr/>
      </xdr:nvCxnSpPr>
      <xdr:spPr>
        <a:xfrm>
          <a:off x="11908064" y="93065487"/>
          <a:ext cx="170497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1622311</xdr:colOff>
      <xdr:row>29</xdr:row>
      <xdr:rowOff>575922</xdr:rowOff>
    </xdr:from>
    <xdr:to>
      <xdr:col>9</xdr:col>
      <xdr:colOff>2160474</xdr:colOff>
      <xdr:row>29</xdr:row>
      <xdr:rowOff>575922</xdr:rowOff>
    </xdr:to>
    <xdr:cxnSp macro="">
      <xdr:nvCxnSpPr>
        <xdr:cNvPr id="157" name="Straight Connector 156">
          <a:extLst>
            <a:ext uri="{FF2B5EF4-FFF2-40B4-BE49-F238E27FC236}">
              <a16:creationId xmlns:a16="http://schemas.microsoft.com/office/drawing/2014/main" xmlns="" id="{00000000-0008-0000-1400-00009D000000}"/>
            </a:ext>
          </a:extLst>
        </xdr:cNvPr>
        <xdr:cNvCxnSpPr/>
      </xdr:nvCxnSpPr>
      <xdr:spPr>
        <a:xfrm>
          <a:off x="13484111" y="92066722"/>
          <a:ext cx="225266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1628775</xdr:colOff>
      <xdr:row>29</xdr:row>
      <xdr:rowOff>1246074</xdr:rowOff>
    </xdr:from>
    <xdr:to>
      <xdr:col>9</xdr:col>
      <xdr:colOff>2149927</xdr:colOff>
      <xdr:row>29</xdr:row>
      <xdr:rowOff>1246074</xdr:rowOff>
    </xdr:to>
    <xdr:cxnSp macro="">
      <xdr:nvCxnSpPr>
        <xdr:cNvPr id="158" name="Straight Connector 157">
          <a:extLst>
            <a:ext uri="{FF2B5EF4-FFF2-40B4-BE49-F238E27FC236}">
              <a16:creationId xmlns:a16="http://schemas.microsoft.com/office/drawing/2014/main" xmlns="" id="{00000000-0008-0000-1400-00009E000000}"/>
            </a:ext>
          </a:extLst>
        </xdr:cNvPr>
        <xdr:cNvCxnSpPr/>
      </xdr:nvCxnSpPr>
      <xdr:spPr>
        <a:xfrm>
          <a:off x="13490575" y="92736874"/>
          <a:ext cx="2235652"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10</xdr:col>
      <xdr:colOff>0</xdr:colOff>
      <xdr:row>29</xdr:row>
      <xdr:rowOff>914400</xdr:rowOff>
    </xdr:from>
    <xdr:to>
      <xdr:col>10</xdr:col>
      <xdr:colOff>1638300</xdr:colOff>
      <xdr:row>29</xdr:row>
      <xdr:rowOff>914400</xdr:rowOff>
    </xdr:to>
    <xdr:cxnSp macro="">
      <xdr:nvCxnSpPr>
        <xdr:cNvPr id="159" name="Straight Connector 158">
          <a:extLst>
            <a:ext uri="{FF2B5EF4-FFF2-40B4-BE49-F238E27FC236}">
              <a16:creationId xmlns:a16="http://schemas.microsoft.com/office/drawing/2014/main" xmlns="" id="{00000000-0008-0000-1400-00009F000000}"/>
            </a:ext>
          </a:extLst>
        </xdr:cNvPr>
        <xdr:cNvCxnSpPr/>
      </xdr:nvCxnSpPr>
      <xdr:spPr>
        <a:xfrm>
          <a:off x="15836900" y="92405200"/>
          <a:ext cx="1638300"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9</xdr:col>
      <xdr:colOff>2166937</xdr:colOff>
      <xdr:row>29</xdr:row>
      <xdr:rowOff>1572986</xdr:rowOff>
    </xdr:from>
    <xdr:to>
      <xdr:col>10</xdr:col>
      <xdr:colOff>1616869</xdr:colOff>
      <xdr:row>29</xdr:row>
      <xdr:rowOff>1572986</xdr:rowOff>
    </xdr:to>
    <xdr:cxnSp macro="">
      <xdr:nvCxnSpPr>
        <xdr:cNvPr id="160" name="Straight Connector 159">
          <a:extLst>
            <a:ext uri="{FF2B5EF4-FFF2-40B4-BE49-F238E27FC236}">
              <a16:creationId xmlns:a16="http://schemas.microsoft.com/office/drawing/2014/main" xmlns="" id="{00000000-0008-0000-1400-0000A0000000}"/>
            </a:ext>
          </a:extLst>
        </xdr:cNvPr>
        <xdr:cNvCxnSpPr/>
      </xdr:nvCxnSpPr>
      <xdr:spPr>
        <a:xfrm>
          <a:off x="15743237" y="93063786"/>
          <a:ext cx="1710532"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8</xdr:col>
      <xdr:colOff>1643062</xdr:colOff>
      <xdr:row>10</xdr:row>
      <xdr:rowOff>1182687</xdr:rowOff>
    </xdr:from>
    <xdr:to>
      <xdr:col>9</xdr:col>
      <xdr:colOff>2166937</xdr:colOff>
      <xdr:row>10</xdr:row>
      <xdr:rowOff>1182687</xdr:rowOff>
    </xdr:to>
    <xdr:cxnSp macro="">
      <xdr:nvCxnSpPr>
        <xdr:cNvPr id="164" name="Straight Connector 163">
          <a:extLst>
            <a:ext uri="{FF2B5EF4-FFF2-40B4-BE49-F238E27FC236}">
              <a16:creationId xmlns:a16="http://schemas.microsoft.com/office/drawing/2014/main" xmlns="" id="{00000000-0008-0000-1400-0000A4000000}"/>
            </a:ext>
          </a:extLst>
        </xdr:cNvPr>
        <xdr:cNvCxnSpPr/>
      </xdr:nvCxnSpPr>
      <xdr:spPr>
        <a:xfrm>
          <a:off x="13504862" y="24156987"/>
          <a:ext cx="223837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9</xdr:col>
      <xdr:colOff>21432</xdr:colOff>
      <xdr:row>10</xdr:row>
      <xdr:rowOff>1843881</xdr:rowOff>
    </xdr:from>
    <xdr:to>
      <xdr:col>10</xdr:col>
      <xdr:colOff>11907</xdr:colOff>
      <xdr:row>10</xdr:row>
      <xdr:rowOff>1843881</xdr:rowOff>
    </xdr:to>
    <xdr:cxnSp macro="">
      <xdr:nvCxnSpPr>
        <xdr:cNvPr id="165" name="Straight Connector 164">
          <a:extLst>
            <a:ext uri="{FF2B5EF4-FFF2-40B4-BE49-F238E27FC236}">
              <a16:creationId xmlns:a16="http://schemas.microsoft.com/office/drawing/2014/main" xmlns="" id="{00000000-0008-0000-1400-0000A5000000}"/>
            </a:ext>
          </a:extLst>
        </xdr:cNvPr>
        <xdr:cNvCxnSpPr/>
      </xdr:nvCxnSpPr>
      <xdr:spPr>
        <a:xfrm>
          <a:off x="13597732" y="24818181"/>
          <a:ext cx="2251075"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10</xdr:col>
      <xdr:colOff>23812</xdr:colOff>
      <xdr:row>10</xdr:row>
      <xdr:rowOff>1366498</xdr:rowOff>
    </xdr:from>
    <xdr:to>
      <xdr:col>10</xdr:col>
      <xdr:colOff>1629455</xdr:colOff>
      <xdr:row>10</xdr:row>
      <xdr:rowOff>1366498</xdr:rowOff>
    </xdr:to>
    <xdr:cxnSp macro="">
      <xdr:nvCxnSpPr>
        <xdr:cNvPr id="167" name="Straight Connector 166">
          <a:extLst>
            <a:ext uri="{FF2B5EF4-FFF2-40B4-BE49-F238E27FC236}">
              <a16:creationId xmlns:a16="http://schemas.microsoft.com/office/drawing/2014/main" xmlns="" id="{00000000-0008-0000-1400-0000A7000000}"/>
            </a:ext>
          </a:extLst>
        </xdr:cNvPr>
        <xdr:cNvCxnSpPr/>
      </xdr:nvCxnSpPr>
      <xdr:spPr>
        <a:xfrm>
          <a:off x="15860712" y="24340798"/>
          <a:ext cx="1605643"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18</xdr:col>
      <xdr:colOff>1635125</xdr:colOff>
      <xdr:row>8</xdr:row>
      <xdr:rowOff>1222375</xdr:rowOff>
    </xdr:from>
    <xdr:to>
      <xdr:col>19</xdr:col>
      <xdr:colOff>2474233</xdr:colOff>
      <xdr:row>8</xdr:row>
      <xdr:rowOff>1222375</xdr:rowOff>
    </xdr:to>
    <xdr:cxnSp macro="">
      <xdr:nvCxnSpPr>
        <xdr:cNvPr id="170" name="Straight Connector 169">
          <a:extLst>
            <a:ext uri="{FF2B5EF4-FFF2-40B4-BE49-F238E27FC236}">
              <a16:creationId xmlns:a16="http://schemas.microsoft.com/office/drawing/2014/main" xmlns="" id="{00000000-0008-0000-1400-0000AA000000}"/>
            </a:ext>
          </a:extLst>
        </xdr:cNvPr>
        <xdr:cNvCxnSpPr/>
      </xdr:nvCxnSpPr>
      <xdr:spPr>
        <a:xfrm>
          <a:off x="31175325" y="17465675"/>
          <a:ext cx="2553608" cy="0"/>
        </a:xfrm>
        <a:prstGeom prst="line">
          <a:avLst/>
        </a:prstGeom>
        <a:noFill/>
        <a:ln w="9525" cap="flat" cmpd="sng" algn="ctr">
          <a:solidFill>
            <a:srgbClr val="4F81BD">
              <a:shade val="95000"/>
              <a:satMod val="105000"/>
            </a:srgbClr>
          </a:solidFill>
          <a:prstDash val="solid"/>
        </a:ln>
        <a:effectLst/>
      </xdr:spPr>
    </xdr:cxnSp>
    <xdr:clientData/>
  </xdr:twoCellAnchor>
  <xdr:twoCellAnchor>
    <xdr:from>
      <xdr:col>19</xdr:col>
      <xdr:colOff>25400</xdr:colOff>
      <xdr:row>8</xdr:row>
      <xdr:rowOff>1835150</xdr:rowOff>
    </xdr:from>
    <xdr:to>
      <xdr:col>19</xdr:col>
      <xdr:colOff>2515508</xdr:colOff>
      <xdr:row>8</xdr:row>
      <xdr:rowOff>1835150</xdr:rowOff>
    </xdr:to>
    <xdr:cxnSp macro="">
      <xdr:nvCxnSpPr>
        <xdr:cNvPr id="171" name="Straight Connector 170">
          <a:extLst>
            <a:ext uri="{FF2B5EF4-FFF2-40B4-BE49-F238E27FC236}">
              <a16:creationId xmlns:a16="http://schemas.microsoft.com/office/drawing/2014/main" xmlns="" id="{00000000-0008-0000-1400-0000AB000000}"/>
            </a:ext>
          </a:extLst>
        </xdr:cNvPr>
        <xdr:cNvCxnSpPr/>
      </xdr:nvCxnSpPr>
      <xdr:spPr>
        <a:xfrm>
          <a:off x="31280100" y="18078450"/>
          <a:ext cx="2490108" cy="0"/>
        </a:xfrm>
        <a:prstGeom prst="line">
          <a:avLst/>
        </a:prstGeom>
        <a:noFill/>
        <a:ln w="9525" cap="flat" cmpd="sng" algn="ctr">
          <a:solidFill>
            <a:srgbClr val="4F81BD">
              <a:shade val="95000"/>
              <a:satMod val="105000"/>
            </a:srgbClr>
          </a:solidFill>
          <a:prstDash val="solid"/>
        </a:ln>
        <a:effectLst/>
      </xdr:spPr>
    </xdr:cxnSp>
    <xdr:clientData/>
  </xdr:twoCellAnchor>
</xdr:wsDr>
</file>

<file path=xl/drawings/drawing2.xml><?xml version="1.0" encoding="utf-8"?>
<xdr:wsDr xmlns:xdr="http://schemas.openxmlformats.org/drawingml/2006/spreadsheetDrawing" xmlns:a="http://schemas.openxmlformats.org/drawingml/2006/main">
  <xdr:oneCellAnchor>
    <xdr:from>
      <xdr:col>7</xdr:col>
      <xdr:colOff>1288756</xdr:colOff>
      <xdr:row>0</xdr:row>
      <xdr:rowOff>118560</xdr:rowOff>
    </xdr:from>
    <xdr:ext cx="184731" cy="937629"/>
    <xdr:sp macro="" textlink="">
      <xdr:nvSpPr>
        <xdr:cNvPr id="2" name="Rectangle 1">
          <a:extLst>
            <a:ext uri="{FF2B5EF4-FFF2-40B4-BE49-F238E27FC236}">
              <a16:creationId xmlns:a16="http://schemas.microsoft.com/office/drawing/2014/main" xmlns="" id="{00000000-0008-0000-1500-000002000000}"/>
            </a:ext>
          </a:extLst>
        </xdr:cNvPr>
        <xdr:cNvSpPr/>
      </xdr:nvSpPr>
      <xdr:spPr>
        <a:xfrm>
          <a:off x="11245556" y="118560"/>
          <a:ext cx="184731" cy="937629"/>
        </a:xfrm>
        <a:prstGeom prst="rect">
          <a:avLst/>
        </a:prstGeom>
        <a:noFill/>
      </xdr:spPr>
      <xdr:txBody>
        <a:bodyPr wrap="none" lIns="91440" tIns="45720" rIns="91440" bIns="45720">
          <a:spAutoFit/>
          <a:scene3d>
            <a:camera prst="orthographicFront"/>
            <a:lightRig rig="soft" dir="t">
              <a:rot lat="0" lon="0" rev="10800000"/>
            </a:lightRig>
          </a:scene3d>
          <a:sp3d>
            <a:bevelT w="27940" h="12700"/>
            <a:contourClr>
              <a:srgbClr val="DDDDDD"/>
            </a:contourClr>
          </a:sp3d>
        </a:bodyPr>
        <a:lstStyle/>
        <a:p>
          <a:pPr algn="ctr"/>
          <a:endParaRPr lang="en-US" sz="5400" b="1" cap="none" spc="150">
            <a:ln w="11430"/>
            <a:solidFill>
              <a:srgbClr val="F8F8F8"/>
            </a:solidFill>
            <a:effectLst>
              <a:outerShdw blurRad="25400" algn="tl" rotWithShape="0">
                <a:srgbClr val="000000">
                  <a:alpha val="43000"/>
                </a:srgbClr>
              </a:outerShdw>
            </a:effectLst>
          </a:endParaRP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2.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5.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6.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7.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8.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19.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cybersmart.gov.au/Schools/Teacher%20resources/~/media/Cybersmart/Schools/Documents/Lesson_plan_lower_secondary_Balanced%20Approach%20to%20Using%20Technology.pdf" TargetMode="External"/></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6.bin"/><Relationship Id="rId1" Type="http://schemas.openxmlformats.org/officeDocument/2006/relationships/hyperlink" Target="http://www.cybersmart.gov.au/Schools/Teacher%20resources/~/media/Cybersmart/Schools/Documents/Lesson_plan_lower_secondary_Balanced%20Approach%20to%20Using%20Technology.pdf"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google.com/"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google.com/"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google.com/"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www.googl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5" tint="-0.249977111117893"/>
  </sheetPr>
  <dimension ref="A1:N136"/>
  <sheetViews>
    <sheetView tabSelected="1" zoomScale="145" zoomScaleNormal="145" zoomScalePageLayoutView="175" workbookViewId="0">
      <selection activeCell="D23" sqref="D23"/>
    </sheetView>
  </sheetViews>
  <sheetFormatPr defaultColWidth="14.42578125" defaultRowHeight="15.75" customHeight="1"/>
  <cols>
    <col min="1" max="1" width="2.28515625" customWidth="1"/>
    <col min="3" max="3" width="2.42578125" customWidth="1"/>
    <col min="8" max="8" width="3.28515625" customWidth="1"/>
  </cols>
  <sheetData>
    <row r="1" spans="1:14" ht="10.5" customHeight="1">
      <c r="A1" s="180"/>
      <c r="B1" s="180"/>
      <c r="C1" s="180"/>
      <c r="D1" s="180"/>
      <c r="E1" s="180"/>
      <c r="F1" s="180"/>
      <c r="G1" s="180"/>
      <c r="H1" s="180"/>
      <c r="I1" s="180"/>
      <c r="J1" s="180"/>
      <c r="K1" s="172"/>
      <c r="L1" s="172"/>
      <c r="M1" s="172"/>
      <c r="N1" s="172"/>
    </row>
    <row r="2" spans="1:14" ht="78" customHeight="1">
      <c r="A2" s="180"/>
      <c r="B2" s="199" t="s">
        <v>791</v>
      </c>
      <c r="C2" s="200"/>
      <c r="D2" s="200"/>
      <c r="E2" s="200"/>
      <c r="F2" s="200"/>
      <c r="G2" s="200"/>
      <c r="H2" s="200"/>
      <c r="I2" s="200"/>
      <c r="J2" s="200"/>
      <c r="K2" s="172"/>
      <c r="L2" s="135"/>
      <c r="M2" s="172"/>
      <c r="N2" s="172"/>
    </row>
    <row r="3" spans="1:14" ht="15.75" customHeight="1">
      <c r="A3" s="180"/>
      <c r="B3" s="180"/>
      <c r="C3" s="180"/>
      <c r="D3" s="180"/>
      <c r="E3" s="180"/>
      <c r="F3" s="180"/>
      <c r="G3" s="180"/>
      <c r="H3" s="180"/>
      <c r="I3" s="180"/>
      <c r="J3" s="180"/>
      <c r="K3" s="172"/>
      <c r="L3" s="9"/>
      <c r="M3" s="172"/>
      <c r="N3" s="172"/>
    </row>
    <row r="4" spans="1:14" s="180" customFormat="1" ht="15.75" customHeight="1">
      <c r="B4" s="201" t="s">
        <v>792</v>
      </c>
      <c r="D4" s="204" t="s">
        <v>793</v>
      </c>
      <c r="E4" s="205"/>
      <c r="F4" s="205"/>
      <c r="G4" s="205"/>
      <c r="H4" s="205"/>
      <c r="I4" s="205"/>
      <c r="J4" s="206"/>
      <c r="L4" s="9"/>
    </row>
    <row r="5" spans="1:14" s="180" customFormat="1" ht="15.75" customHeight="1">
      <c r="B5" s="202"/>
      <c r="D5" s="207"/>
      <c r="E5" s="208"/>
      <c r="F5" s="208"/>
      <c r="G5" s="208"/>
      <c r="H5" s="208"/>
      <c r="I5" s="208"/>
      <c r="J5" s="209"/>
      <c r="L5" s="9"/>
    </row>
    <row r="6" spans="1:14" s="180" customFormat="1" ht="18.75" customHeight="1">
      <c r="B6" s="202"/>
      <c r="D6" s="207"/>
      <c r="E6" s="208"/>
      <c r="F6" s="208"/>
      <c r="G6" s="208"/>
      <c r="H6" s="208"/>
      <c r="I6" s="208"/>
      <c r="J6" s="209"/>
      <c r="L6" s="9"/>
    </row>
    <row r="7" spans="1:14" s="180" customFormat="1" ht="15.75" customHeight="1">
      <c r="B7" s="202"/>
      <c r="D7" s="207"/>
      <c r="E7" s="208"/>
      <c r="F7" s="208"/>
      <c r="G7" s="208"/>
      <c r="H7" s="208"/>
      <c r="I7" s="208"/>
      <c r="J7" s="209"/>
      <c r="L7" s="9"/>
    </row>
    <row r="8" spans="1:14" ht="12.75" customHeight="1">
      <c r="A8" s="180"/>
      <c r="B8" s="203"/>
      <c r="C8" s="180"/>
      <c r="D8" s="210"/>
      <c r="E8" s="211"/>
      <c r="F8" s="211"/>
      <c r="G8" s="211"/>
      <c r="H8" s="211"/>
      <c r="I8" s="211"/>
      <c r="J8" s="212"/>
      <c r="K8" s="9"/>
      <c r="L8" s="9"/>
      <c r="M8" s="9"/>
      <c r="N8" s="9"/>
    </row>
    <row r="9" spans="1:14" ht="12.75">
      <c r="A9" s="180"/>
      <c r="B9" s="180"/>
      <c r="C9" s="180"/>
      <c r="D9" s="180"/>
      <c r="E9" s="180"/>
      <c r="F9" s="180"/>
      <c r="G9" s="180"/>
      <c r="H9" s="180"/>
      <c r="I9" s="180"/>
      <c r="J9" s="180"/>
      <c r="K9" s="172"/>
      <c r="L9" s="172"/>
      <c r="M9" s="172"/>
      <c r="N9" s="172"/>
    </row>
    <row r="10" spans="1:14" ht="12.75">
      <c r="A10" s="180"/>
      <c r="B10" s="187" t="s">
        <v>813</v>
      </c>
      <c r="C10" s="180"/>
      <c r="D10" s="190" t="str">
        <f>DCFC!C35</f>
        <v>Mae'r daenlen hon yn dangos nifer o weithiau cafodd pob elfen eu trin yn ystod blwyddyn ar gyfer pob blwyddyn dysgu. Bydd yn newid lliw wrth ychwanegu mwy o ddata a bydd yn uwcholeuo'r ardaloedd gydag ychydig neu fwy o'r ddarpariaeth er mwyn  i uwch arweinwyr a'r rheini sydd â chyfrifoldeb dros y FfCD weithio gyda staff er mwyn sichau darpariaeth teg ar draws yr ysgol. Argymhellir bod y daenlen hon wedi'i gloi rhag ei olygu.</v>
      </c>
      <c r="E10" s="191"/>
      <c r="F10" s="191"/>
      <c r="G10" s="191"/>
      <c r="H10" s="191"/>
      <c r="I10" s="191"/>
      <c r="J10" s="192"/>
      <c r="K10" s="172"/>
      <c r="L10" s="172"/>
      <c r="M10" s="172"/>
      <c r="N10" s="172"/>
    </row>
    <row r="11" spans="1:14" ht="24" customHeight="1">
      <c r="A11" s="180"/>
      <c r="B11" s="213"/>
      <c r="C11" s="180"/>
      <c r="D11" s="193"/>
      <c r="E11" s="194"/>
      <c r="F11" s="194"/>
      <c r="G11" s="194"/>
      <c r="H11" s="194"/>
      <c r="I11" s="194"/>
      <c r="J11" s="195"/>
      <c r="K11" s="172"/>
      <c r="L11" s="172"/>
      <c r="M11" s="172"/>
      <c r="N11" s="172"/>
    </row>
    <row r="12" spans="1:14" ht="12.75">
      <c r="A12" s="180"/>
      <c r="B12" s="213"/>
      <c r="C12" s="180"/>
      <c r="D12" s="193"/>
      <c r="E12" s="194"/>
      <c r="F12" s="194"/>
      <c r="G12" s="194"/>
      <c r="H12" s="194"/>
      <c r="I12" s="194"/>
      <c r="J12" s="195"/>
      <c r="K12" s="172"/>
      <c r="L12" s="172"/>
      <c r="M12" s="172"/>
      <c r="N12" s="172"/>
    </row>
    <row r="13" spans="1:14" ht="12" customHeight="1">
      <c r="A13" s="180"/>
      <c r="B13" s="214"/>
      <c r="C13" s="180"/>
      <c r="D13" s="196"/>
      <c r="E13" s="197"/>
      <c r="F13" s="197"/>
      <c r="G13" s="197"/>
      <c r="H13" s="197"/>
      <c r="I13" s="197"/>
      <c r="J13" s="198"/>
      <c r="K13" s="172"/>
      <c r="L13" s="172"/>
      <c r="M13" s="172"/>
      <c r="N13" s="172"/>
    </row>
    <row r="14" spans="1:14" ht="12.75">
      <c r="A14" s="180"/>
      <c r="B14" s="180"/>
      <c r="C14" s="180"/>
      <c r="D14" s="9"/>
      <c r="E14" s="9"/>
      <c r="F14" s="9"/>
      <c r="G14" s="9"/>
      <c r="H14" s="9"/>
      <c r="I14" s="9"/>
      <c r="J14" s="9"/>
      <c r="K14" s="172"/>
      <c r="L14" s="172"/>
      <c r="M14" s="172"/>
      <c r="N14" s="172"/>
    </row>
    <row r="15" spans="1:14" ht="12.75">
      <c r="A15" s="180"/>
      <c r="B15" s="187" t="s">
        <v>814</v>
      </c>
      <c r="C15" s="180"/>
      <c r="D15" s="190" t="str">
        <f>DCFC!C36</f>
        <v>Defnyddir y taenlenni hyn gydag athrawon dosbarth/timau grwp blwyddyn er mwyn cofnodi pryd caiff pob llinyn ei ddarparu ar draws y flwyddyn ac ym mha bwnc sylfaen. Cyfrifoldeb athrawon yw sicrhau bod y tasgau a chynlluniwyd yn cwmpasu'r holl ystod sgiliau o fewn pob elfen ar draws y flwyddyn. Mae yna le i gofnodi nodyn byr er mwyn amlinellu math y dasg a wneir er mwyn galluogi arweinwyr pynciau i ddefnyddio'r ddogfen hon er mwyn adolygu'r ddarpariaeth. Mae yna le hefyd i osod uwchgysylltiadau er mwyn enghreifftio gwaith disgyblion. Nid yw rhain yn cyfeirio at y pynciau a nodwyd, yn hytrach maent yn enghreifftio'r sgiliau/cymwyseddau o fewn unrhyw elfen benodol. Caiff cod QR ei greu fel bod modd argraffu'r ffynonellau tystiolaeth a'u cyrchu ar ddyfais wahanol.</v>
      </c>
      <c r="E15" s="191"/>
      <c r="F15" s="191"/>
      <c r="G15" s="191"/>
      <c r="H15" s="191"/>
      <c r="I15" s="191"/>
      <c r="J15" s="192"/>
      <c r="K15" s="172"/>
      <c r="L15" s="172"/>
      <c r="M15" s="172"/>
      <c r="N15" s="172"/>
    </row>
    <row r="16" spans="1:14" ht="12.75">
      <c r="A16" s="180"/>
      <c r="B16" s="188"/>
      <c r="C16" s="180"/>
      <c r="D16" s="193"/>
      <c r="E16" s="194"/>
      <c r="F16" s="194"/>
      <c r="G16" s="194"/>
      <c r="H16" s="194"/>
      <c r="I16" s="194"/>
      <c r="J16" s="195"/>
      <c r="K16" s="172"/>
      <c r="L16" s="172"/>
      <c r="M16" s="172"/>
      <c r="N16" s="172"/>
    </row>
    <row r="17" spans="1:14" ht="12.75">
      <c r="A17" s="180"/>
      <c r="B17" s="188"/>
      <c r="C17" s="180"/>
      <c r="D17" s="193"/>
      <c r="E17" s="194"/>
      <c r="F17" s="194"/>
      <c r="G17" s="194"/>
      <c r="H17" s="194"/>
      <c r="I17" s="194"/>
      <c r="J17" s="195"/>
      <c r="K17" s="172"/>
      <c r="L17" s="172"/>
      <c r="M17" s="172"/>
      <c r="N17" s="172"/>
    </row>
    <row r="18" spans="1:14" ht="12.75">
      <c r="A18" s="180"/>
      <c r="B18" s="188"/>
      <c r="C18" s="180"/>
      <c r="D18" s="193"/>
      <c r="E18" s="194"/>
      <c r="F18" s="194"/>
      <c r="G18" s="194"/>
      <c r="H18" s="194"/>
      <c r="I18" s="194"/>
      <c r="J18" s="195"/>
      <c r="K18" s="172"/>
      <c r="L18" s="172"/>
      <c r="M18" s="172"/>
      <c r="N18" s="172"/>
    </row>
    <row r="19" spans="1:14" ht="12.75">
      <c r="A19" s="180"/>
      <c r="B19" s="188"/>
      <c r="C19" s="180"/>
      <c r="D19" s="193"/>
      <c r="E19" s="194"/>
      <c r="F19" s="194"/>
      <c r="G19" s="194"/>
      <c r="H19" s="194"/>
      <c r="I19" s="194"/>
      <c r="J19" s="195"/>
      <c r="K19" s="172"/>
      <c r="L19" s="172"/>
      <c r="M19" s="172"/>
      <c r="N19" s="172"/>
    </row>
    <row r="20" spans="1:14" ht="12.75">
      <c r="A20" s="180"/>
      <c r="B20" s="188"/>
      <c r="C20" s="180"/>
      <c r="D20" s="193"/>
      <c r="E20" s="194"/>
      <c r="F20" s="194"/>
      <c r="G20" s="194"/>
      <c r="H20" s="194"/>
      <c r="I20" s="194"/>
      <c r="J20" s="195"/>
      <c r="K20" s="172"/>
      <c r="L20" s="172"/>
      <c r="M20" s="172"/>
      <c r="N20" s="172"/>
    </row>
    <row r="21" spans="1:14" ht="12.75">
      <c r="A21" s="180"/>
      <c r="B21" s="188"/>
      <c r="C21" s="180"/>
      <c r="D21" s="193"/>
      <c r="E21" s="194"/>
      <c r="F21" s="194"/>
      <c r="G21" s="194"/>
      <c r="H21" s="194"/>
      <c r="I21" s="194"/>
      <c r="J21" s="195"/>
      <c r="K21" s="172"/>
      <c r="L21" s="172"/>
    </row>
    <row r="22" spans="1:14" ht="15.75" customHeight="1">
      <c r="A22" s="180"/>
      <c r="B22" s="189"/>
      <c r="C22" s="180"/>
      <c r="D22" s="196"/>
      <c r="E22" s="197"/>
      <c r="F22" s="197"/>
      <c r="G22" s="197"/>
      <c r="H22" s="197"/>
      <c r="I22" s="197"/>
      <c r="J22" s="198"/>
      <c r="K22" s="172"/>
      <c r="L22" s="172"/>
    </row>
    <row r="23" spans="1:14" ht="15.75" customHeight="1">
      <c r="A23" s="180"/>
      <c r="B23" s="180"/>
      <c r="C23" s="180"/>
      <c r="D23" s="9"/>
      <c r="E23" s="9"/>
      <c r="F23" s="9"/>
      <c r="G23" s="9"/>
      <c r="H23" s="9"/>
      <c r="I23" s="9"/>
      <c r="J23" s="180"/>
      <c r="K23" s="172"/>
      <c r="L23" s="172"/>
    </row>
    <row r="24" spans="1:14" ht="15.75" customHeight="1">
      <c r="A24" s="180"/>
      <c r="B24" s="180"/>
      <c r="C24" s="180"/>
      <c r="D24" s="180"/>
      <c r="E24" s="180"/>
      <c r="F24" s="180"/>
      <c r="G24" s="180"/>
      <c r="H24" s="180"/>
      <c r="I24" s="180"/>
      <c r="J24" s="180"/>
      <c r="K24" s="172"/>
      <c r="L24" s="172"/>
    </row>
    <row r="26" spans="1:14" ht="15.75" customHeight="1">
      <c r="D26" s="172"/>
      <c r="E26" s="172"/>
      <c r="F26" s="172"/>
      <c r="G26" s="172"/>
      <c r="H26" s="172"/>
      <c r="I26" s="172"/>
      <c r="J26" s="172"/>
      <c r="K26" s="172"/>
      <c r="L26" s="172"/>
    </row>
    <row r="104" spans="9:11" ht="15.75" customHeight="1">
      <c r="I104" s="136"/>
      <c r="J104" s="172">
        <v>2</v>
      </c>
      <c r="K104" s="172"/>
    </row>
    <row r="105" spans="9:11" ht="15.75" customHeight="1">
      <c r="I105" s="136"/>
      <c r="J105" s="172" t="str">
        <f>IF(J104=1,"DCFC!A1","DCFE!A1")</f>
        <v>DCFE!A1</v>
      </c>
      <c r="K105" s="172"/>
    </row>
    <row r="106" spans="9:11" ht="15.75" customHeight="1">
      <c r="I106" s="172" t="str">
        <f>IF(J104=1,"Mynd","Go")</f>
        <v>Go</v>
      </c>
      <c r="J106" s="136" t="str">
        <f>IF(J104=2,"I103:I115","J103:J115")</f>
        <v>I103:I115</v>
      </c>
      <c r="K106" s="172"/>
    </row>
    <row r="107" spans="9:11" ht="15.75" customHeight="1">
      <c r="I107" s="136" t="str">
        <f>Refs!C35</f>
        <v>Trosolwg</v>
      </c>
      <c r="J107" s="136"/>
      <c r="K107" s="172" t="str">
        <f>I107</f>
        <v>Trosolwg</v>
      </c>
    </row>
    <row r="108" spans="9:11" ht="15.75" customHeight="1">
      <c r="I108" s="136" t="str">
        <f>Refs!C36</f>
        <v>Cymraeg</v>
      </c>
      <c r="J108" s="136"/>
      <c r="K108" s="172" t="str">
        <f>I108</f>
        <v>Cymraeg</v>
      </c>
    </row>
    <row r="109" spans="9:11" ht="15.75" customHeight="1">
      <c r="I109" s="136" t="str">
        <f>Refs!C37</f>
        <v>Saesneg</v>
      </c>
      <c r="J109" s="136"/>
      <c r="K109" s="172" t="str">
        <f t="shared" ref="K109:K125" si="0">I109</f>
        <v>Saesneg</v>
      </c>
    </row>
    <row r="110" spans="9:11" ht="15.75" customHeight="1">
      <c r="I110" s="136" t="str">
        <f>Refs!C38</f>
        <v>Mathemateg</v>
      </c>
      <c r="J110" s="136"/>
      <c r="K110" s="172" t="str">
        <f t="shared" si="0"/>
        <v>Mathemateg</v>
      </c>
    </row>
    <row r="111" spans="9:11" ht="15.75" customHeight="1">
      <c r="I111" s="136" t="str">
        <f>Refs!C39</f>
        <v>Gwyddoniaeth</v>
      </c>
      <c r="J111" s="136"/>
      <c r="K111" s="172" t="str">
        <f t="shared" si="0"/>
        <v>Gwyddoniaeth</v>
      </c>
    </row>
    <row r="112" spans="9:11" ht="15.75" customHeight="1">
      <c r="I112" s="136" t="str">
        <f>Refs!C40</f>
        <v>Hanes</v>
      </c>
      <c r="J112" s="136"/>
      <c r="K112" s="172" t="str">
        <f t="shared" si="0"/>
        <v>Hanes</v>
      </c>
    </row>
    <row r="113" spans="9:11" ht="15.75" customHeight="1">
      <c r="I113" s="136" t="str">
        <f>Refs!C41</f>
        <v>Daearyddiaeth</v>
      </c>
      <c r="J113" s="136"/>
      <c r="K113" s="172" t="str">
        <f t="shared" si="0"/>
        <v>Daearyddiaeth</v>
      </c>
    </row>
    <row r="114" spans="9:11" ht="15.75" customHeight="1">
      <c r="I114" s="136" t="str">
        <f>Refs!C42</f>
        <v>Addysg Grefyddol</v>
      </c>
      <c r="J114" s="172"/>
      <c r="K114" s="172" t="str">
        <f t="shared" si="0"/>
        <v>Addysg Grefyddol</v>
      </c>
    </row>
    <row r="115" spans="9:11" ht="15.75" customHeight="1">
      <c r="I115" s="136" t="str">
        <f>Refs!C43</f>
        <v>Technoleg</v>
      </c>
      <c r="J115" s="172"/>
      <c r="K115" s="172" t="str">
        <f t="shared" si="0"/>
        <v>Technoleg</v>
      </c>
    </row>
    <row r="116" spans="9:11" ht="15.75" customHeight="1">
      <c r="I116" s="136" t="str">
        <f>Refs!C44</f>
        <v>Celf</v>
      </c>
      <c r="J116" s="172"/>
      <c r="K116" s="172" t="str">
        <f t="shared" si="0"/>
        <v>Celf</v>
      </c>
    </row>
    <row r="117" spans="9:11" ht="15.75" customHeight="1">
      <c r="I117" s="136" t="str">
        <f>Refs!C45</f>
        <v>Cerddoriaeth</v>
      </c>
      <c r="J117" s="172"/>
      <c r="K117" s="172" t="str">
        <f t="shared" si="0"/>
        <v>Cerddoriaeth</v>
      </c>
    </row>
    <row r="118" spans="9:11" ht="15.75" customHeight="1">
      <c r="I118" s="136" t="str">
        <f>Refs!C46</f>
        <v>Drama</v>
      </c>
      <c r="J118" s="172"/>
      <c r="K118" s="172" t="str">
        <f t="shared" si="0"/>
        <v>Drama</v>
      </c>
    </row>
    <row r="119" spans="9:11" ht="15.75" customHeight="1">
      <c r="I119" s="136" t="str">
        <f>Refs!C47</f>
        <v>Ieithoedd Modern</v>
      </c>
      <c r="J119" s="172"/>
      <c r="K119" s="172" t="str">
        <f t="shared" si="0"/>
        <v>Ieithoedd Modern</v>
      </c>
    </row>
    <row r="120" spans="9:11" ht="15.75" customHeight="1">
      <c r="I120" s="136" t="str">
        <f>Refs!C48</f>
        <v>Addysg Gorfforol</v>
      </c>
      <c r="J120" s="172"/>
      <c r="K120" s="172" t="str">
        <f t="shared" si="0"/>
        <v>Addysg Gorfforol</v>
      </c>
    </row>
    <row r="121" spans="9:11" ht="15.75" customHeight="1">
      <c r="I121" s="136" t="str">
        <f>Refs!C49</f>
        <v>TGCh</v>
      </c>
      <c r="J121" s="136"/>
      <c r="K121" s="172" t="str">
        <f t="shared" si="0"/>
        <v>TGCh</v>
      </c>
    </row>
    <row r="122" spans="9:11" ht="15.75" customHeight="1">
      <c r="I122" s="136" t="str">
        <f>Refs!C50</f>
        <v>Bagloriaeth Cymru</v>
      </c>
      <c r="J122" s="136"/>
      <c r="K122" s="172" t="str">
        <f t="shared" si="0"/>
        <v>Bagloriaeth Cymru</v>
      </c>
    </row>
    <row r="123" spans="9:11" ht="15.75" customHeight="1">
      <c r="I123" s="136" t="str">
        <f>Refs!C51</f>
        <v>Pwnc arall 1</v>
      </c>
      <c r="J123" s="136"/>
      <c r="K123" s="172" t="str">
        <f t="shared" si="0"/>
        <v>Pwnc arall 1</v>
      </c>
    </row>
    <row r="124" spans="9:11" ht="15.75" customHeight="1">
      <c r="I124" s="136" t="str">
        <f>Refs!C52</f>
        <v>Pwnc arall 2</v>
      </c>
      <c r="J124" s="136"/>
      <c r="K124" s="172" t="str">
        <f t="shared" si="0"/>
        <v>Pwnc arall 2</v>
      </c>
    </row>
    <row r="125" spans="9:11" ht="15.75" customHeight="1">
      <c r="I125" s="136" t="str">
        <f>Refs!C53</f>
        <v>Pwnc arall 3</v>
      </c>
      <c r="J125" s="136"/>
      <c r="K125" s="172" t="str">
        <f t="shared" si="0"/>
        <v>Pwnc arall 3</v>
      </c>
    </row>
    <row r="126" spans="9:11" ht="15.75" customHeight="1">
      <c r="I126" s="136"/>
      <c r="J126" s="136"/>
      <c r="K126" s="172"/>
    </row>
    <row r="127" spans="9:11" ht="15.75" customHeight="1">
      <c r="I127" s="136"/>
      <c r="J127" s="136"/>
      <c r="K127" s="172"/>
    </row>
    <row r="128" spans="9:11" ht="15.75" customHeight="1">
      <c r="I128" s="172"/>
      <c r="J128" s="172"/>
      <c r="K128" s="172"/>
    </row>
    <row r="129" spans="9:11" ht="15.75" customHeight="1">
      <c r="I129" s="172"/>
      <c r="J129" s="172"/>
      <c r="K129" s="172"/>
    </row>
    <row r="130" spans="9:11" ht="15.75" customHeight="1">
      <c r="I130" s="172"/>
      <c r="J130" s="172"/>
      <c r="K130" s="172"/>
    </row>
    <row r="131" spans="9:11" ht="15.75" customHeight="1">
      <c r="I131" s="172"/>
      <c r="J131" s="172"/>
      <c r="K131" s="172"/>
    </row>
    <row r="132" spans="9:11" ht="15.75" customHeight="1">
      <c r="I132" s="172"/>
      <c r="J132" s="172"/>
      <c r="K132" s="172"/>
    </row>
    <row r="133" spans="9:11" ht="15.75" customHeight="1">
      <c r="J133" s="172"/>
      <c r="K133" s="172"/>
    </row>
    <row r="134" spans="9:11" ht="15.75" customHeight="1">
      <c r="J134" s="172"/>
      <c r="K134" s="172"/>
    </row>
    <row r="135" spans="9:11" ht="15.75" customHeight="1">
      <c r="J135" s="172"/>
      <c r="K135" s="172"/>
    </row>
    <row r="136" spans="9:11" ht="15.75" customHeight="1">
      <c r="J136" s="172"/>
      <c r="K136" s="172"/>
    </row>
  </sheetData>
  <mergeCells count="7">
    <mergeCell ref="B15:B22"/>
    <mergeCell ref="D15:J22"/>
    <mergeCell ref="B2:J2"/>
    <mergeCell ref="B4:B8"/>
    <mergeCell ref="D4:J8"/>
    <mergeCell ref="B10:B13"/>
    <mergeCell ref="D10:J13"/>
  </mergeCells>
  <pageMargins left="0.75" right="0.75" top="1" bottom="1" header="0.5" footer="0.5"/>
  <pageSetup paperSize="9" orientation="portrait" horizontalDpi="4294967292" verticalDpi="4294967292" r:id="rId1"/>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C342"/>
  <sheetViews>
    <sheetView zoomScaleNormal="100" zoomScalePageLayoutView="130" workbookViewId="0">
      <pane xSplit="3" ySplit="2" topLeftCell="P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54.140625" style="137" customWidth="1"/>
    <col min="20" max="20" width="14.42578125" style="137"/>
    <col min="21" max="21" width="37.570312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Refs!A10</f>
        <v>Technoleg</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41.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59.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T136:T139"/>
    <mergeCell ref="U136:U139"/>
    <mergeCell ref="V136:V139"/>
    <mergeCell ref="T140:T143"/>
    <mergeCell ref="U140:U143"/>
    <mergeCell ref="V140:V143"/>
    <mergeCell ref="T144:T147"/>
    <mergeCell ref="U144:U147"/>
    <mergeCell ref="V144:V147"/>
    <mergeCell ref="T120:T123"/>
    <mergeCell ref="U120:U123"/>
    <mergeCell ref="V120:V123"/>
    <mergeCell ref="S124:S135"/>
    <mergeCell ref="T124:T127"/>
    <mergeCell ref="U124:U127"/>
    <mergeCell ref="V124:V127"/>
    <mergeCell ref="T128:T131"/>
    <mergeCell ref="U128:U131"/>
    <mergeCell ref="V128:V131"/>
    <mergeCell ref="T132:T135"/>
    <mergeCell ref="U132:U135"/>
    <mergeCell ref="V132:V135"/>
    <mergeCell ref="T108:T111"/>
    <mergeCell ref="U108:U111"/>
    <mergeCell ref="V108:V111"/>
    <mergeCell ref="T112:T115"/>
    <mergeCell ref="U112:U115"/>
    <mergeCell ref="V112:V115"/>
    <mergeCell ref="T116:T119"/>
    <mergeCell ref="U116:U119"/>
    <mergeCell ref="V116:V119"/>
    <mergeCell ref="V92:V95"/>
    <mergeCell ref="T96:T99"/>
    <mergeCell ref="U96:U99"/>
    <mergeCell ref="V96:V99"/>
    <mergeCell ref="T100:T103"/>
    <mergeCell ref="U100:U103"/>
    <mergeCell ref="V100:V103"/>
    <mergeCell ref="T104:T107"/>
    <mergeCell ref="U104:U107"/>
    <mergeCell ref="V104:V107"/>
    <mergeCell ref="V76:V79"/>
    <mergeCell ref="T80:T83"/>
    <mergeCell ref="U80:U83"/>
    <mergeCell ref="V80:V83"/>
    <mergeCell ref="T84:T87"/>
    <mergeCell ref="U84:U87"/>
    <mergeCell ref="V84:V87"/>
    <mergeCell ref="T88:T91"/>
    <mergeCell ref="U88:U91"/>
    <mergeCell ref="V88:V91"/>
    <mergeCell ref="V60:V63"/>
    <mergeCell ref="T64:T67"/>
    <mergeCell ref="U64:U67"/>
    <mergeCell ref="V64:V67"/>
    <mergeCell ref="T68:T71"/>
    <mergeCell ref="U68:U71"/>
    <mergeCell ref="V68:V71"/>
    <mergeCell ref="T72:T75"/>
    <mergeCell ref="U72:U75"/>
    <mergeCell ref="V72:V75"/>
    <mergeCell ref="V44:V47"/>
    <mergeCell ref="T48:T51"/>
    <mergeCell ref="U48:U51"/>
    <mergeCell ref="V48:V51"/>
    <mergeCell ref="T52:T55"/>
    <mergeCell ref="U52:U55"/>
    <mergeCell ref="V52:V55"/>
    <mergeCell ref="T56:T59"/>
    <mergeCell ref="U56:U59"/>
    <mergeCell ref="V56:V59"/>
    <mergeCell ref="V28:V31"/>
    <mergeCell ref="T32:T35"/>
    <mergeCell ref="U32:U35"/>
    <mergeCell ref="V32:V35"/>
    <mergeCell ref="T36:T39"/>
    <mergeCell ref="U36:U39"/>
    <mergeCell ref="V36:V39"/>
    <mergeCell ref="T40:T43"/>
    <mergeCell ref="U40:U43"/>
    <mergeCell ref="V40:V43"/>
    <mergeCell ref="V4:V7"/>
    <mergeCell ref="T8:T11"/>
    <mergeCell ref="U8:U11"/>
    <mergeCell ref="V8:V11"/>
    <mergeCell ref="T12:T15"/>
    <mergeCell ref="U12:U15"/>
    <mergeCell ref="V12:V15"/>
    <mergeCell ref="S16:S27"/>
    <mergeCell ref="T16:T19"/>
    <mergeCell ref="U16:U19"/>
    <mergeCell ref="V16:V19"/>
    <mergeCell ref="T20:T23"/>
    <mergeCell ref="U20:U23"/>
    <mergeCell ref="V20:V23"/>
    <mergeCell ref="T24:T27"/>
    <mergeCell ref="U24:U27"/>
    <mergeCell ref="V24:V27"/>
    <mergeCell ref="C76:C87"/>
    <mergeCell ref="C28:C39"/>
    <mergeCell ref="C40:C51"/>
    <mergeCell ref="C52:C63"/>
    <mergeCell ref="D88:D99"/>
    <mergeCell ref="D40:D51"/>
    <mergeCell ref="S4:S15"/>
    <mergeCell ref="T4:T7"/>
    <mergeCell ref="U4:U7"/>
    <mergeCell ref="S28:S39"/>
    <mergeCell ref="T28:T31"/>
    <mergeCell ref="U28:U31"/>
    <mergeCell ref="T44:T47"/>
    <mergeCell ref="U44:U47"/>
    <mergeCell ref="T60:T63"/>
    <mergeCell ref="U60:U63"/>
    <mergeCell ref="T76:T79"/>
    <mergeCell ref="U76:U79"/>
    <mergeCell ref="T92:T95"/>
    <mergeCell ref="U92:U95"/>
    <mergeCell ref="N116:N119"/>
    <mergeCell ref="O116:O119"/>
    <mergeCell ref="N120:N123"/>
    <mergeCell ref="O120:O123"/>
    <mergeCell ref="N124:N127"/>
    <mergeCell ref="N136:N139"/>
    <mergeCell ref="O136:O139"/>
    <mergeCell ref="O124:O127"/>
    <mergeCell ref="B4:B51"/>
    <mergeCell ref="C100:C111"/>
    <mergeCell ref="C112:C123"/>
    <mergeCell ref="C124:C135"/>
    <mergeCell ref="D64:D75"/>
    <mergeCell ref="D76:D87"/>
    <mergeCell ref="B52:B87"/>
    <mergeCell ref="D112:D123"/>
    <mergeCell ref="D4:D15"/>
    <mergeCell ref="D16:D27"/>
    <mergeCell ref="D52:D63"/>
    <mergeCell ref="C88:C99"/>
    <mergeCell ref="C4:C15"/>
    <mergeCell ref="C16:C27"/>
    <mergeCell ref="D100:D111"/>
    <mergeCell ref="C64:C75"/>
    <mergeCell ref="D28:D39"/>
    <mergeCell ref="B88:B123"/>
    <mergeCell ref="B124:B147"/>
    <mergeCell ref="D124:D135"/>
    <mergeCell ref="D136:D147"/>
    <mergeCell ref="C136:C147"/>
    <mergeCell ref="H8:H11"/>
    <mergeCell ref="N16:N19"/>
    <mergeCell ref="N20:N23"/>
    <mergeCell ref="N24:N27"/>
    <mergeCell ref="N28:N31"/>
    <mergeCell ref="N32:N35"/>
    <mergeCell ref="N36:N39"/>
    <mergeCell ref="N40:N43"/>
    <mergeCell ref="N44:N47"/>
    <mergeCell ref="E12:E15"/>
    <mergeCell ref="F12:F15"/>
    <mergeCell ref="H12:H15"/>
    <mergeCell ref="I12:I15"/>
    <mergeCell ref="K12:K15"/>
    <mergeCell ref="L12:L15"/>
    <mergeCell ref="N12:N15"/>
    <mergeCell ref="E28:E31"/>
    <mergeCell ref="F28:F31"/>
    <mergeCell ref="Q8:Q11"/>
    <mergeCell ref="R8:R11"/>
    <mergeCell ref="O16:O19"/>
    <mergeCell ref="P16:P27"/>
    <mergeCell ref="Q16:Q19"/>
    <mergeCell ref="R16:R19"/>
    <mergeCell ref="O20:O23"/>
    <mergeCell ref="Q20:Q23"/>
    <mergeCell ref="R20:R23"/>
    <mergeCell ref="O24:O27"/>
    <mergeCell ref="Q24:Q27"/>
    <mergeCell ref="R24:R27"/>
    <mergeCell ref="N4:N7"/>
    <mergeCell ref="O4:O7"/>
    <mergeCell ref="P4:P15"/>
    <mergeCell ref="Q4:Q7"/>
    <mergeCell ref="R4:R7"/>
    <mergeCell ref="E8:E11"/>
    <mergeCell ref="F8:F11"/>
    <mergeCell ref="O12:O15"/>
    <mergeCell ref="Q12:Q15"/>
    <mergeCell ref="E4:E7"/>
    <mergeCell ref="F4:F7"/>
    <mergeCell ref="G4:G15"/>
    <mergeCell ref="H4:H7"/>
    <mergeCell ref="I4:I7"/>
    <mergeCell ref="J4:J15"/>
    <mergeCell ref="K4:K7"/>
    <mergeCell ref="L4:L7"/>
    <mergeCell ref="M4:M15"/>
    <mergeCell ref="R12:R15"/>
    <mergeCell ref="I8:I11"/>
    <mergeCell ref="K8:K11"/>
    <mergeCell ref="L8:L11"/>
    <mergeCell ref="N8:N11"/>
    <mergeCell ref="O8:O11"/>
    <mergeCell ref="E16:E19"/>
    <mergeCell ref="F16:F19"/>
    <mergeCell ref="G16:G27"/>
    <mergeCell ref="H16:H19"/>
    <mergeCell ref="I16:I19"/>
    <mergeCell ref="J16:J27"/>
    <mergeCell ref="K16:K19"/>
    <mergeCell ref="L16:L19"/>
    <mergeCell ref="M16:M27"/>
    <mergeCell ref="E20:E23"/>
    <mergeCell ref="F20:F23"/>
    <mergeCell ref="H20:H23"/>
    <mergeCell ref="I20:I23"/>
    <mergeCell ref="K20:K23"/>
    <mergeCell ref="L20:L23"/>
    <mergeCell ref="E24:E27"/>
    <mergeCell ref="F24:F27"/>
    <mergeCell ref="H24:H27"/>
    <mergeCell ref="I24:I27"/>
    <mergeCell ref="K24:K27"/>
    <mergeCell ref="L24:L27"/>
    <mergeCell ref="M28:M39"/>
    <mergeCell ref="E32:E35"/>
    <mergeCell ref="F32:F35"/>
    <mergeCell ref="H32:H35"/>
    <mergeCell ref="I32:I35"/>
    <mergeCell ref="K32:K35"/>
    <mergeCell ref="L32:L35"/>
    <mergeCell ref="E36:E39"/>
    <mergeCell ref="F36:F39"/>
    <mergeCell ref="H36:H39"/>
    <mergeCell ref="I36:I39"/>
    <mergeCell ref="K36:K39"/>
    <mergeCell ref="L36:L39"/>
    <mergeCell ref="G28:G39"/>
    <mergeCell ref="H28:H31"/>
    <mergeCell ref="I28:I31"/>
    <mergeCell ref="J28:J39"/>
    <mergeCell ref="K28:K31"/>
    <mergeCell ref="L28:L31"/>
    <mergeCell ref="O28:O31"/>
    <mergeCell ref="P28:P39"/>
    <mergeCell ref="Q28:Q31"/>
    <mergeCell ref="R28:R31"/>
    <mergeCell ref="O32:O35"/>
    <mergeCell ref="Q32:Q35"/>
    <mergeCell ref="R32:R35"/>
    <mergeCell ref="O36:O39"/>
    <mergeCell ref="Q36:Q39"/>
    <mergeCell ref="R36:R39"/>
    <mergeCell ref="I44:I47"/>
    <mergeCell ref="K44:K47"/>
    <mergeCell ref="L44:L47"/>
    <mergeCell ref="E48:E51"/>
    <mergeCell ref="F48:F51"/>
    <mergeCell ref="H48:H51"/>
    <mergeCell ref="I48:I51"/>
    <mergeCell ref="K48:K51"/>
    <mergeCell ref="L48:L51"/>
    <mergeCell ref="P40:P51"/>
    <mergeCell ref="Q40:Q43"/>
    <mergeCell ref="R40:R43"/>
    <mergeCell ref="O44:O47"/>
    <mergeCell ref="Q44:Q47"/>
    <mergeCell ref="R44:R47"/>
    <mergeCell ref="O48:O51"/>
    <mergeCell ref="Q48:Q51"/>
    <mergeCell ref="R48:R51"/>
    <mergeCell ref="E56:E59"/>
    <mergeCell ref="F56:F59"/>
    <mergeCell ref="H56:H59"/>
    <mergeCell ref="I56:I59"/>
    <mergeCell ref="K56:K59"/>
    <mergeCell ref="L56:L59"/>
    <mergeCell ref="O40:O43"/>
    <mergeCell ref="N56:N59"/>
    <mergeCell ref="O56:O59"/>
    <mergeCell ref="N52:N55"/>
    <mergeCell ref="O52:O55"/>
    <mergeCell ref="N48:N51"/>
    <mergeCell ref="E40:E43"/>
    <mergeCell ref="F40:F43"/>
    <mergeCell ref="G40:G51"/>
    <mergeCell ref="H40:H43"/>
    <mergeCell ref="I40:I43"/>
    <mergeCell ref="J40:J51"/>
    <mergeCell ref="K40:K43"/>
    <mergeCell ref="L40:L43"/>
    <mergeCell ref="M40:M51"/>
    <mergeCell ref="E44:E47"/>
    <mergeCell ref="F44:F47"/>
    <mergeCell ref="H44:H47"/>
    <mergeCell ref="Q56:Q59"/>
    <mergeCell ref="R56:R59"/>
    <mergeCell ref="E60:E63"/>
    <mergeCell ref="F60:F63"/>
    <mergeCell ref="H60:H63"/>
    <mergeCell ref="I60:I63"/>
    <mergeCell ref="K60:K63"/>
    <mergeCell ref="L60:L63"/>
    <mergeCell ref="N60:N63"/>
    <mergeCell ref="O60:O63"/>
    <mergeCell ref="Q60:Q63"/>
    <mergeCell ref="R60:R63"/>
    <mergeCell ref="P52:P63"/>
    <mergeCell ref="Q52:Q55"/>
    <mergeCell ref="R52:R55"/>
    <mergeCell ref="E52:E55"/>
    <mergeCell ref="F52:F55"/>
    <mergeCell ref="G52:G63"/>
    <mergeCell ref="H52:H55"/>
    <mergeCell ref="I52:I55"/>
    <mergeCell ref="J52:J63"/>
    <mergeCell ref="K52:K55"/>
    <mergeCell ref="L52:L55"/>
    <mergeCell ref="M52:M63"/>
    <mergeCell ref="H64:H67"/>
    <mergeCell ref="I64:I67"/>
    <mergeCell ref="J64:J75"/>
    <mergeCell ref="K64:K67"/>
    <mergeCell ref="L64:L67"/>
    <mergeCell ref="M64:M75"/>
    <mergeCell ref="E68:E71"/>
    <mergeCell ref="F68:F71"/>
    <mergeCell ref="H68:H71"/>
    <mergeCell ref="I68:I71"/>
    <mergeCell ref="K68:K71"/>
    <mergeCell ref="L68:L71"/>
    <mergeCell ref="E72:E75"/>
    <mergeCell ref="F72:F75"/>
    <mergeCell ref="H72:H75"/>
    <mergeCell ref="I72:I75"/>
    <mergeCell ref="K72:K75"/>
    <mergeCell ref="L72:L75"/>
    <mergeCell ref="N76:N79"/>
    <mergeCell ref="O76:O79"/>
    <mergeCell ref="P76:P87"/>
    <mergeCell ref="Q76:Q79"/>
    <mergeCell ref="R76:R79"/>
    <mergeCell ref="E80:E83"/>
    <mergeCell ref="F80:F83"/>
    <mergeCell ref="H80:H83"/>
    <mergeCell ref="N64:N67"/>
    <mergeCell ref="O64:O67"/>
    <mergeCell ref="P64:P75"/>
    <mergeCell ref="Q64:Q67"/>
    <mergeCell ref="R64:R67"/>
    <mergeCell ref="N68:N71"/>
    <mergeCell ref="O68:O71"/>
    <mergeCell ref="Q68:Q71"/>
    <mergeCell ref="R68:R71"/>
    <mergeCell ref="N72:N75"/>
    <mergeCell ref="O72:O75"/>
    <mergeCell ref="Q72:Q75"/>
    <mergeCell ref="R72:R75"/>
    <mergeCell ref="E64:E67"/>
    <mergeCell ref="F64:F67"/>
    <mergeCell ref="G64:G75"/>
    <mergeCell ref="E76:E79"/>
    <mergeCell ref="F76:F79"/>
    <mergeCell ref="G76:G87"/>
    <mergeCell ref="H76:H79"/>
    <mergeCell ref="I76:I79"/>
    <mergeCell ref="J76:J87"/>
    <mergeCell ref="K76:K79"/>
    <mergeCell ref="L76:L79"/>
    <mergeCell ref="M76:M87"/>
    <mergeCell ref="E84:E87"/>
    <mergeCell ref="F84:F87"/>
    <mergeCell ref="H84:H87"/>
    <mergeCell ref="K80:K83"/>
    <mergeCell ref="L80:L83"/>
    <mergeCell ref="N80:N83"/>
    <mergeCell ref="O80:O83"/>
    <mergeCell ref="Q80:Q83"/>
    <mergeCell ref="R80:R83"/>
    <mergeCell ref="I84:I87"/>
    <mergeCell ref="K84:K87"/>
    <mergeCell ref="L84:L87"/>
    <mergeCell ref="N84:N87"/>
    <mergeCell ref="O84:O87"/>
    <mergeCell ref="Q84:Q87"/>
    <mergeCell ref="S76:S87"/>
    <mergeCell ref="E88:E91"/>
    <mergeCell ref="F88:F91"/>
    <mergeCell ref="G88:G99"/>
    <mergeCell ref="H88:H91"/>
    <mergeCell ref="I88:I91"/>
    <mergeCell ref="J88:J99"/>
    <mergeCell ref="K88:K91"/>
    <mergeCell ref="L88:L91"/>
    <mergeCell ref="M88:M99"/>
    <mergeCell ref="E92:E95"/>
    <mergeCell ref="F92:F95"/>
    <mergeCell ref="H92:H95"/>
    <mergeCell ref="I92:I95"/>
    <mergeCell ref="K92:K95"/>
    <mergeCell ref="L92:L95"/>
    <mergeCell ref="E96:E99"/>
    <mergeCell ref="F96:F99"/>
    <mergeCell ref="H96:H99"/>
    <mergeCell ref="I96:I99"/>
    <mergeCell ref="K96:K99"/>
    <mergeCell ref="L96:L99"/>
    <mergeCell ref="R84:R87"/>
    <mergeCell ref="I80:I83"/>
    <mergeCell ref="H104:H107"/>
    <mergeCell ref="N88:N91"/>
    <mergeCell ref="O88:O91"/>
    <mergeCell ref="P88:P99"/>
    <mergeCell ref="Q88:Q91"/>
    <mergeCell ref="R88:R91"/>
    <mergeCell ref="N92:N95"/>
    <mergeCell ref="O92:O95"/>
    <mergeCell ref="Q92:Q95"/>
    <mergeCell ref="R92:R95"/>
    <mergeCell ref="N96:N99"/>
    <mergeCell ref="O96:O99"/>
    <mergeCell ref="Q96:Q99"/>
    <mergeCell ref="R96:R99"/>
    <mergeCell ref="R108:R111"/>
    <mergeCell ref="I104:I107"/>
    <mergeCell ref="K104:K107"/>
    <mergeCell ref="L104:L107"/>
    <mergeCell ref="N104:N107"/>
    <mergeCell ref="O104:O107"/>
    <mergeCell ref="Q104:Q107"/>
    <mergeCell ref="R104:R107"/>
    <mergeCell ref="E100:E103"/>
    <mergeCell ref="F100:F103"/>
    <mergeCell ref="G100:G111"/>
    <mergeCell ref="H100:H103"/>
    <mergeCell ref="I100:I103"/>
    <mergeCell ref="J100:J111"/>
    <mergeCell ref="K100:K103"/>
    <mergeCell ref="L100:L103"/>
    <mergeCell ref="M100:M111"/>
    <mergeCell ref="N100:N103"/>
    <mergeCell ref="O100:O103"/>
    <mergeCell ref="P100:P111"/>
    <mergeCell ref="Q100:Q103"/>
    <mergeCell ref="R100:R103"/>
    <mergeCell ref="E104:E107"/>
    <mergeCell ref="F104:F107"/>
    <mergeCell ref="E108:E111"/>
    <mergeCell ref="F108:F111"/>
    <mergeCell ref="H108:H111"/>
    <mergeCell ref="I108:I111"/>
    <mergeCell ref="K108:K111"/>
    <mergeCell ref="L108:L111"/>
    <mergeCell ref="N108:N111"/>
    <mergeCell ref="O108:O111"/>
    <mergeCell ref="Q108:Q111"/>
    <mergeCell ref="R120:R123"/>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E120:E123"/>
    <mergeCell ref="F120:F123"/>
    <mergeCell ref="H120:H123"/>
    <mergeCell ref="I120:I123"/>
    <mergeCell ref="K120:K123"/>
    <mergeCell ref="L120:L123"/>
    <mergeCell ref="N112:N115"/>
    <mergeCell ref="O112:O115"/>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E132:E135"/>
    <mergeCell ref="F132:F135"/>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Q144:Q147"/>
    <mergeCell ref="R144:R147"/>
    <mergeCell ref="H132:H135"/>
    <mergeCell ref="I132:I135"/>
    <mergeCell ref="K132:K135"/>
    <mergeCell ref="L132:L135"/>
    <mergeCell ref="N132:N135"/>
    <mergeCell ref="O132:O135"/>
    <mergeCell ref="Q132:Q135"/>
    <mergeCell ref="R132:R135"/>
    <mergeCell ref="P124:P135"/>
    <mergeCell ref="Q124:Q127"/>
    <mergeCell ref="R124:R127"/>
    <mergeCell ref="N128:N131"/>
    <mergeCell ref="O128:O131"/>
    <mergeCell ref="Q128:Q131"/>
    <mergeCell ref="R128:R131"/>
    <mergeCell ref="N144:N147"/>
    <mergeCell ref="O144:O147"/>
    <mergeCell ref="N140:N143"/>
    <mergeCell ref="O140:O143"/>
    <mergeCell ref="S136:S147"/>
    <mergeCell ref="S40:S51"/>
    <mergeCell ref="S52:S63"/>
    <mergeCell ref="S64:S75"/>
    <mergeCell ref="S88:S99"/>
    <mergeCell ref="S100:S111"/>
    <mergeCell ref="S112:S123"/>
    <mergeCell ref="B2:C2"/>
    <mergeCell ref="P112:P123"/>
    <mergeCell ref="Q112:Q115"/>
    <mergeCell ref="R112:R115"/>
    <mergeCell ref="Q116:Q119"/>
    <mergeCell ref="R116:R119"/>
    <mergeCell ref="Q120:Q123"/>
    <mergeCell ref="F144:F147"/>
    <mergeCell ref="H144:H147"/>
    <mergeCell ref="I144:I147"/>
    <mergeCell ref="K144:K147"/>
    <mergeCell ref="L144:L147"/>
    <mergeCell ref="P136:P147"/>
    <mergeCell ref="Q136:Q139"/>
    <mergeCell ref="R136:R139"/>
    <mergeCell ref="Q140:Q143"/>
    <mergeCell ref="R140:R14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C342"/>
  <sheetViews>
    <sheetView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42" style="137" customWidth="1"/>
    <col min="20" max="20" width="14.42578125" style="137"/>
    <col min="21" max="21" width="39.2851562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Refs!A11</f>
        <v>Celf</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5.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T92:T95"/>
    <mergeCell ref="U92:U95"/>
    <mergeCell ref="V92:V95"/>
    <mergeCell ref="T96:T99"/>
    <mergeCell ref="U96:U99"/>
    <mergeCell ref="V96:V99"/>
    <mergeCell ref="S100:S111"/>
    <mergeCell ref="T100:T103"/>
    <mergeCell ref="U100:U103"/>
    <mergeCell ref="V100:V103"/>
    <mergeCell ref="T104:T107"/>
    <mergeCell ref="U104:U107"/>
    <mergeCell ref="V104:V107"/>
    <mergeCell ref="T108:T111"/>
    <mergeCell ref="U108:U111"/>
    <mergeCell ref="V108:V111"/>
    <mergeCell ref="U76:U79"/>
    <mergeCell ref="V76:V79"/>
    <mergeCell ref="T80:T83"/>
    <mergeCell ref="U80:U83"/>
    <mergeCell ref="V80:V83"/>
    <mergeCell ref="T84:T87"/>
    <mergeCell ref="U84:U87"/>
    <mergeCell ref="V84:V87"/>
    <mergeCell ref="T88:T91"/>
    <mergeCell ref="U88:U91"/>
    <mergeCell ref="V88:V91"/>
    <mergeCell ref="U52:U55"/>
    <mergeCell ref="V52:V55"/>
    <mergeCell ref="T56:T59"/>
    <mergeCell ref="U56:U59"/>
    <mergeCell ref="V56:V59"/>
    <mergeCell ref="T60:T63"/>
    <mergeCell ref="U60:U63"/>
    <mergeCell ref="V60:V63"/>
    <mergeCell ref="S64:S75"/>
    <mergeCell ref="T64:T67"/>
    <mergeCell ref="U64:U67"/>
    <mergeCell ref="V64:V67"/>
    <mergeCell ref="T68:T71"/>
    <mergeCell ref="U68:U71"/>
    <mergeCell ref="V68:V71"/>
    <mergeCell ref="T72:T75"/>
    <mergeCell ref="U72:U75"/>
    <mergeCell ref="V72:V75"/>
    <mergeCell ref="U28:U31"/>
    <mergeCell ref="V28:V31"/>
    <mergeCell ref="T32:T35"/>
    <mergeCell ref="U32:U35"/>
    <mergeCell ref="V32:V35"/>
    <mergeCell ref="T36:T39"/>
    <mergeCell ref="U36:U39"/>
    <mergeCell ref="V36:V39"/>
    <mergeCell ref="S40:S51"/>
    <mergeCell ref="T40:T43"/>
    <mergeCell ref="U40:U43"/>
    <mergeCell ref="V40:V43"/>
    <mergeCell ref="T44:T47"/>
    <mergeCell ref="U44:U47"/>
    <mergeCell ref="V44:V47"/>
    <mergeCell ref="T48:T51"/>
    <mergeCell ref="U48:U51"/>
    <mergeCell ref="V48:V51"/>
    <mergeCell ref="U4:U7"/>
    <mergeCell ref="V4:V7"/>
    <mergeCell ref="T8:T11"/>
    <mergeCell ref="U8:U11"/>
    <mergeCell ref="V8:V11"/>
    <mergeCell ref="T12:T15"/>
    <mergeCell ref="U12:U15"/>
    <mergeCell ref="V12:V15"/>
    <mergeCell ref="S16:S27"/>
    <mergeCell ref="T16:T19"/>
    <mergeCell ref="U16:U19"/>
    <mergeCell ref="V16:V19"/>
    <mergeCell ref="T20:T23"/>
    <mergeCell ref="U20:U23"/>
    <mergeCell ref="V20:V23"/>
    <mergeCell ref="T24:T27"/>
    <mergeCell ref="U24:U27"/>
    <mergeCell ref="V24:V27"/>
    <mergeCell ref="N52:N55"/>
    <mergeCell ref="N56:N59"/>
    <mergeCell ref="N60:N63"/>
    <mergeCell ref="N64:N67"/>
    <mergeCell ref="N68:N71"/>
    <mergeCell ref="N72:N75"/>
    <mergeCell ref="N76:N79"/>
    <mergeCell ref="S4:S15"/>
    <mergeCell ref="T4:T7"/>
    <mergeCell ref="S28:S39"/>
    <mergeCell ref="T28:T31"/>
    <mergeCell ref="S52:S63"/>
    <mergeCell ref="T52:T55"/>
    <mergeCell ref="S76:S87"/>
    <mergeCell ref="T76:T79"/>
    <mergeCell ref="N124:N127"/>
    <mergeCell ref="N128:N131"/>
    <mergeCell ref="N132:N135"/>
    <mergeCell ref="N136:N139"/>
    <mergeCell ref="N140:N143"/>
    <mergeCell ref="N144:N147"/>
    <mergeCell ref="N80:N83"/>
    <mergeCell ref="N84:N87"/>
    <mergeCell ref="O88:O91"/>
    <mergeCell ref="O92:O95"/>
    <mergeCell ref="O96:O99"/>
    <mergeCell ref="O100:O103"/>
    <mergeCell ref="O104:O107"/>
    <mergeCell ref="O108:O111"/>
    <mergeCell ref="O112:O115"/>
    <mergeCell ref="O116:O119"/>
    <mergeCell ref="O120:O123"/>
    <mergeCell ref="O124:O127"/>
    <mergeCell ref="O136:O139"/>
    <mergeCell ref="C64:C75"/>
    <mergeCell ref="C112:C123"/>
    <mergeCell ref="C100:C111"/>
    <mergeCell ref="D100:D111"/>
    <mergeCell ref="D88:D99"/>
    <mergeCell ref="N88:N91"/>
    <mergeCell ref="N92:N95"/>
    <mergeCell ref="N96:N99"/>
    <mergeCell ref="N100:N103"/>
    <mergeCell ref="N104:N107"/>
    <mergeCell ref="N108:N111"/>
    <mergeCell ref="N112:N115"/>
    <mergeCell ref="N116:N119"/>
    <mergeCell ref="N120:N123"/>
    <mergeCell ref="E64:E67"/>
    <mergeCell ref="F64:F67"/>
    <mergeCell ref="G64:G75"/>
    <mergeCell ref="H64:H67"/>
    <mergeCell ref="I64:I67"/>
    <mergeCell ref="J64:J75"/>
    <mergeCell ref="K64:K67"/>
    <mergeCell ref="L64:L67"/>
    <mergeCell ref="M64:M75"/>
    <mergeCell ref="E68:E71"/>
    <mergeCell ref="H8:H11"/>
    <mergeCell ref="D112:D123"/>
    <mergeCell ref="D124:D135"/>
    <mergeCell ref="D136:D147"/>
    <mergeCell ref="C4:C15"/>
    <mergeCell ref="D4:D15"/>
    <mergeCell ref="B124:B147"/>
    <mergeCell ref="C124:C135"/>
    <mergeCell ref="C136:C147"/>
    <mergeCell ref="C40:C51"/>
    <mergeCell ref="D40:D51"/>
    <mergeCell ref="D28:D39"/>
    <mergeCell ref="C28:C39"/>
    <mergeCell ref="B4:B51"/>
    <mergeCell ref="C16:C27"/>
    <mergeCell ref="D16:D27"/>
    <mergeCell ref="D52:D63"/>
    <mergeCell ref="C52:C63"/>
    <mergeCell ref="C88:C99"/>
    <mergeCell ref="B88:B123"/>
    <mergeCell ref="B52:B87"/>
    <mergeCell ref="C76:C87"/>
    <mergeCell ref="D76:D87"/>
    <mergeCell ref="D64:D75"/>
    <mergeCell ref="R12:R15"/>
    <mergeCell ref="I8:I11"/>
    <mergeCell ref="K8:K11"/>
    <mergeCell ref="L8:L11"/>
    <mergeCell ref="N8:N11"/>
    <mergeCell ref="O8:O11"/>
    <mergeCell ref="Q8:Q11"/>
    <mergeCell ref="R8:R11"/>
    <mergeCell ref="E4:E7"/>
    <mergeCell ref="F4:F7"/>
    <mergeCell ref="G4:G15"/>
    <mergeCell ref="H4:H7"/>
    <mergeCell ref="I4:I7"/>
    <mergeCell ref="J4:J15"/>
    <mergeCell ref="K4:K7"/>
    <mergeCell ref="L4:L7"/>
    <mergeCell ref="M4:M15"/>
    <mergeCell ref="N4:N7"/>
    <mergeCell ref="O4:O7"/>
    <mergeCell ref="P4:P15"/>
    <mergeCell ref="Q4:Q7"/>
    <mergeCell ref="R4:R7"/>
    <mergeCell ref="E8:E11"/>
    <mergeCell ref="F8:F11"/>
    <mergeCell ref="E12:E15"/>
    <mergeCell ref="F12:F15"/>
    <mergeCell ref="H12:H15"/>
    <mergeCell ref="I12:I15"/>
    <mergeCell ref="K12:K15"/>
    <mergeCell ref="L12:L15"/>
    <mergeCell ref="N12:N15"/>
    <mergeCell ref="O12:O15"/>
    <mergeCell ref="Q12:Q15"/>
    <mergeCell ref="E16:E19"/>
    <mergeCell ref="F16:F19"/>
    <mergeCell ref="G16:G27"/>
    <mergeCell ref="H16:H19"/>
    <mergeCell ref="I16:I19"/>
    <mergeCell ref="J16:J27"/>
    <mergeCell ref="K16:K19"/>
    <mergeCell ref="L16:L19"/>
    <mergeCell ref="M16:M27"/>
    <mergeCell ref="E20:E23"/>
    <mergeCell ref="F20:F23"/>
    <mergeCell ref="H20:H23"/>
    <mergeCell ref="I20:I23"/>
    <mergeCell ref="K20:K23"/>
    <mergeCell ref="L20:L23"/>
    <mergeCell ref="E24:E27"/>
    <mergeCell ref="F24:F27"/>
    <mergeCell ref="H24:H27"/>
    <mergeCell ref="I24:I27"/>
    <mergeCell ref="K24:K27"/>
    <mergeCell ref="L24:L27"/>
    <mergeCell ref="H32:H35"/>
    <mergeCell ref="N16:N19"/>
    <mergeCell ref="O16:O19"/>
    <mergeCell ref="P16:P27"/>
    <mergeCell ref="Q16:Q19"/>
    <mergeCell ref="R16:R19"/>
    <mergeCell ref="N20:N23"/>
    <mergeCell ref="O20:O23"/>
    <mergeCell ref="Q20:Q23"/>
    <mergeCell ref="R20:R23"/>
    <mergeCell ref="N24:N27"/>
    <mergeCell ref="O24:O27"/>
    <mergeCell ref="Q24:Q27"/>
    <mergeCell ref="R24:R27"/>
    <mergeCell ref="R36:R39"/>
    <mergeCell ref="I32:I35"/>
    <mergeCell ref="K32:K35"/>
    <mergeCell ref="L32:L35"/>
    <mergeCell ref="N32:N35"/>
    <mergeCell ref="O32:O35"/>
    <mergeCell ref="Q32:Q35"/>
    <mergeCell ref="R32:R35"/>
    <mergeCell ref="E28:E31"/>
    <mergeCell ref="F28:F31"/>
    <mergeCell ref="G28:G39"/>
    <mergeCell ref="H28:H31"/>
    <mergeCell ref="I28:I31"/>
    <mergeCell ref="J28:J39"/>
    <mergeCell ref="K28:K31"/>
    <mergeCell ref="L28:L31"/>
    <mergeCell ref="M28:M39"/>
    <mergeCell ref="N28:N31"/>
    <mergeCell ref="O28:O31"/>
    <mergeCell ref="P28:P39"/>
    <mergeCell ref="Q28:Q31"/>
    <mergeCell ref="R28:R31"/>
    <mergeCell ref="E32:E35"/>
    <mergeCell ref="F32:F35"/>
    <mergeCell ref="E36:E39"/>
    <mergeCell ref="F36:F39"/>
    <mergeCell ref="H36:H39"/>
    <mergeCell ref="I36:I39"/>
    <mergeCell ref="K36:K39"/>
    <mergeCell ref="L36:L39"/>
    <mergeCell ref="N36:N39"/>
    <mergeCell ref="O36:O39"/>
    <mergeCell ref="Q36:Q39"/>
    <mergeCell ref="E40:E43"/>
    <mergeCell ref="F40:F43"/>
    <mergeCell ref="G40:G51"/>
    <mergeCell ref="H40:H43"/>
    <mergeCell ref="I40:I43"/>
    <mergeCell ref="J40:J51"/>
    <mergeCell ref="K40:K43"/>
    <mergeCell ref="L40:L43"/>
    <mergeCell ref="M40:M51"/>
    <mergeCell ref="E44:E47"/>
    <mergeCell ref="F44:F47"/>
    <mergeCell ref="H44:H47"/>
    <mergeCell ref="I44:I47"/>
    <mergeCell ref="K44:K47"/>
    <mergeCell ref="L44:L47"/>
    <mergeCell ref="E48:E51"/>
    <mergeCell ref="F48:F51"/>
    <mergeCell ref="H48:H51"/>
    <mergeCell ref="I48:I51"/>
    <mergeCell ref="K48:K51"/>
    <mergeCell ref="L48:L51"/>
    <mergeCell ref="N40:N43"/>
    <mergeCell ref="O40:O43"/>
    <mergeCell ref="P40:P51"/>
    <mergeCell ref="Q40:Q43"/>
    <mergeCell ref="R40:R43"/>
    <mergeCell ref="O44:O47"/>
    <mergeCell ref="Q44:Q47"/>
    <mergeCell ref="R44:R47"/>
    <mergeCell ref="O48:O51"/>
    <mergeCell ref="Q48:Q51"/>
    <mergeCell ref="R48:R51"/>
    <mergeCell ref="N44:N47"/>
    <mergeCell ref="N48:N51"/>
    <mergeCell ref="E52:E55"/>
    <mergeCell ref="F52:F55"/>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O52:O55"/>
    <mergeCell ref="P52:P63"/>
    <mergeCell ref="Q52:Q55"/>
    <mergeCell ref="R52:R55"/>
    <mergeCell ref="O56:O59"/>
    <mergeCell ref="Q56:Q59"/>
    <mergeCell ref="R56:R59"/>
    <mergeCell ref="O60:O63"/>
    <mergeCell ref="Q60:Q63"/>
    <mergeCell ref="R60:R63"/>
    <mergeCell ref="F68:F71"/>
    <mergeCell ref="H68:H71"/>
    <mergeCell ref="I68:I71"/>
    <mergeCell ref="K68:K71"/>
    <mergeCell ref="L68:L71"/>
    <mergeCell ref="E72:E75"/>
    <mergeCell ref="F72:F75"/>
    <mergeCell ref="H72:H75"/>
    <mergeCell ref="I72:I75"/>
    <mergeCell ref="K72:K75"/>
    <mergeCell ref="L72:L75"/>
    <mergeCell ref="O64:O67"/>
    <mergeCell ref="P64:P75"/>
    <mergeCell ref="Q64:Q67"/>
    <mergeCell ref="R64:R67"/>
    <mergeCell ref="O68:O71"/>
    <mergeCell ref="Q68:Q71"/>
    <mergeCell ref="R68:R71"/>
    <mergeCell ref="O72:O75"/>
    <mergeCell ref="Q72:Q75"/>
    <mergeCell ref="R72:R75"/>
    <mergeCell ref="E76:E79"/>
    <mergeCell ref="F76:F79"/>
    <mergeCell ref="G76:G87"/>
    <mergeCell ref="H76:H79"/>
    <mergeCell ref="I76:I79"/>
    <mergeCell ref="J76:J87"/>
    <mergeCell ref="K76:K79"/>
    <mergeCell ref="L76:L79"/>
    <mergeCell ref="M76:M87"/>
    <mergeCell ref="E80:E83"/>
    <mergeCell ref="F80:F83"/>
    <mergeCell ref="H80:H83"/>
    <mergeCell ref="I80:I83"/>
    <mergeCell ref="K80:K83"/>
    <mergeCell ref="L80:L83"/>
    <mergeCell ref="E84:E87"/>
    <mergeCell ref="F84:F87"/>
    <mergeCell ref="H84:H87"/>
    <mergeCell ref="I84:I87"/>
    <mergeCell ref="K84:K87"/>
    <mergeCell ref="L84:L87"/>
    <mergeCell ref="O76:O79"/>
    <mergeCell ref="P76:P87"/>
    <mergeCell ref="Q76:Q79"/>
    <mergeCell ref="R76:R79"/>
    <mergeCell ref="O80:O83"/>
    <mergeCell ref="Q80:Q83"/>
    <mergeCell ref="R80:R83"/>
    <mergeCell ref="O84:O87"/>
    <mergeCell ref="Q84:Q87"/>
    <mergeCell ref="R84:R87"/>
    <mergeCell ref="E88:E91"/>
    <mergeCell ref="F88:F91"/>
    <mergeCell ref="G88:G99"/>
    <mergeCell ref="H88:H91"/>
    <mergeCell ref="I88:I91"/>
    <mergeCell ref="J88:J99"/>
    <mergeCell ref="K88:K91"/>
    <mergeCell ref="L88:L91"/>
    <mergeCell ref="M88:M99"/>
    <mergeCell ref="E92:E95"/>
    <mergeCell ref="F92:F95"/>
    <mergeCell ref="H92:H95"/>
    <mergeCell ref="I92:I95"/>
    <mergeCell ref="K92:K95"/>
    <mergeCell ref="L92:L95"/>
    <mergeCell ref="E96:E99"/>
    <mergeCell ref="F96:F99"/>
    <mergeCell ref="H96:H99"/>
    <mergeCell ref="I96:I99"/>
    <mergeCell ref="K96:K99"/>
    <mergeCell ref="L96:L99"/>
    <mergeCell ref="P88:P99"/>
    <mergeCell ref="Q88:Q91"/>
    <mergeCell ref="R88:R91"/>
    <mergeCell ref="Q92:Q95"/>
    <mergeCell ref="R92:R95"/>
    <mergeCell ref="Q96:Q99"/>
    <mergeCell ref="R96:R99"/>
    <mergeCell ref="S88:S99"/>
    <mergeCell ref="E100:E103"/>
    <mergeCell ref="F100:F103"/>
    <mergeCell ref="G100:G111"/>
    <mergeCell ref="H100:H103"/>
    <mergeCell ref="I100:I103"/>
    <mergeCell ref="J100:J111"/>
    <mergeCell ref="K100:K103"/>
    <mergeCell ref="L100:L103"/>
    <mergeCell ref="M100:M111"/>
    <mergeCell ref="E104:E107"/>
    <mergeCell ref="F104:F107"/>
    <mergeCell ref="H104:H107"/>
    <mergeCell ref="I104:I107"/>
    <mergeCell ref="K104:K107"/>
    <mergeCell ref="L104:L107"/>
    <mergeCell ref="E108:E111"/>
    <mergeCell ref="F108:F111"/>
    <mergeCell ref="H108:H111"/>
    <mergeCell ref="I108:I111"/>
    <mergeCell ref="K108:K111"/>
    <mergeCell ref="L108:L111"/>
    <mergeCell ref="P100:P111"/>
    <mergeCell ref="Q100:Q103"/>
    <mergeCell ref="R100:R103"/>
    <mergeCell ref="Q104:Q107"/>
    <mergeCell ref="R104:R107"/>
    <mergeCell ref="Q108:Q111"/>
    <mergeCell ref="R108:R111"/>
    <mergeCell ref="R116:R119"/>
    <mergeCell ref="Q120:Q123"/>
    <mergeCell ref="R120:R123"/>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E120:E123"/>
    <mergeCell ref="F120:F123"/>
    <mergeCell ref="H120:H123"/>
    <mergeCell ref="I120:I123"/>
    <mergeCell ref="K120:K123"/>
    <mergeCell ref="L120:L123"/>
    <mergeCell ref="F128:F131"/>
    <mergeCell ref="H128:H131"/>
    <mergeCell ref="I128:I131"/>
    <mergeCell ref="K128:K131"/>
    <mergeCell ref="L128:L131"/>
    <mergeCell ref="E132:E135"/>
    <mergeCell ref="F132:F135"/>
    <mergeCell ref="H132:H135"/>
    <mergeCell ref="I132:I135"/>
    <mergeCell ref="K132:K135"/>
    <mergeCell ref="L132:L135"/>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F144:F147"/>
    <mergeCell ref="H144:H147"/>
    <mergeCell ref="I144:I147"/>
    <mergeCell ref="K144:K147"/>
    <mergeCell ref="L144:L147"/>
    <mergeCell ref="P136:P147"/>
    <mergeCell ref="Q136:Q139"/>
    <mergeCell ref="R136:R139"/>
    <mergeCell ref="O140:O143"/>
    <mergeCell ref="Q140:Q143"/>
    <mergeCell ref="R140:R143"/>
    <mergeCell ref="O144:O147"/>
    <mergeCell ref="Q144:Q147"/>
    <mergeCell ref="R144:R147"/>
    <mergeCell ref="P112:P123"/>
    <mergeCell ref="Q112:Q115"/>
    <mergeCell ref="R112:R115"/>
    <mergeCell ref="Q116:Q119"/>
    <mergeCell ref="B2:C2"/>
    <mergeCell ref="P124:P135"/>
    <mergeCell ref="Q124:Q127"/>
    <mergeCell ref="R124:R127"/>
    <mergeCell ref="O128:O131"/>
    <mergeCell ref="Q128:Q131"/>
    <mergeCell ref="R128:R131"/>
    <mergeCell ref="O132:O135"/>
    <mergeCell ref="Q132:Q135"/>
    <mergeCell ref="R132:R135"/>
    <mergeCell ref="E124:E127"/>
    <mergeCell ref="F124:F127"/>
    <mergeCell ref="G124:G135"/>
    <mergeCell ref="H124:H127"/>
    <mergeCell ref="I124:I127"/>
    <mergeCell ref="J124:J135"/>
    <mergeCell ref="K124:K127"/>
    <mergeCell ref="L124:L127"/>
    <mergeCell ref="M124:M135"/>
    <mergeCell ref="E128:E131"/>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C342"/>
  <sheetViews>
    <sheetView zoomScaleNormal="100" zoomScalePageLayoutView="160" workbookViewId="0">
      <pane xSplit="3" ySplit="2" topLeftCell="D3" activePane="bottomRight" state="frozen"/>
      <selection pane="topRight" activeCell="D1" sqref="D1"/>
      <selection pane="bottomLeft" activeCell="A3" sqref="A3"/>
      <selection pane="bottomRight" activeCell="D16" sqref="D16:D27"/>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41.85546875" style="137" customWidth="1"/>
    <col min="20" max="20" width="14.42578125" style="137"/>
    <col min="21" max="21" width="40.4257812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Refs!A12</f>
        <v>Cerddoriaeth</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5.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7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C4:C15"/>
    <mergeCell ref="C16:C27"/>
    <mergeCell ref="B4:B51"/>
    <mergeCell ref="C40:C51"/>
    <mergeCell ref="C28:C39"/>
    <mergeCell ref="O76:O79"/>
    <mergeCell ref="P76:P87"/>
    <mergeCell ref="Q76:Q79"/>
    <mergeCell ref="R76:R79"/>
    <mergeCell ref="B52:B87"/>
    <mergeCell ref="D64:D75"/>
    <mergeCell ref="D4:D15"/>
    <mergeCell ref="D16:D27"/>
    <mergeCell ref="D28:D39"/>
    <mergeCell ref="D40:D51"/>
    <mergeCell ref="R44:R47"/>
    <mergeCell ref="C76:C87"/>
    <mergeCell ref="C52:C63"/>
    <mergeCell ref="C64:C75"/>
    <mergeCell ref="N4:N7"/>
    <mergeCell ref="O4:O7"/>
    <mergeCell ref="P4:P15"/>
    <mergeCell ref="Q4:Q7"/>
    <mergeCell ref="R4:R7"/>
    <mergeCell ref="D76:D87"/>
    <mergeCell ref="Q84:Q87"/>
    <mergeCell ref="R84:R87"/>
    <mergeCell ref="N76:N79"/>
    <mergeCell ref="N28:N31"/>
    <mergeCell ref="O28:O31"/>
    <mergeCell ref="N88:N91"/>
    <mergeCell ref="L96:L99"/>
    <mergeCell ref="N96:N99"/>
    <mergeCell ref="D52:D63"/>
    <mergeCell ref="E28:E31"/>
    <mergeCell ref="F28:F31"/>
    <mergeCell ref="G28:G39"/>
    <mergeCell ref="H28:H31"/>
    <mergeCell ref="I28:I31"/>
    <mergeCell ref="J28:J39"/>
    <mergeCell ref="K28:K31"/>
    <mergeCell ref="L28:L31"/>
    <mergeCell ref="M28:M39"/>
    <mergeCell ref="L36:L39"/>
    <mergeCell ref="I32:I35"/>
    <mergeCell ref="K32:K35"/>
    <mergeCell ref="L32:L35"/>
    <mergeCell ref="R32:R35"/>
    <mergeCell ref="E104:E107"/>
    <mergeCell ref="F104:F107"/>
    <mergeCell ref="H104:H107"/>
    <mergeCell ref="I104:I107"/>
    <mergeCell ref="E108:E111"/>
    <mergeCell ref="F108:F111"/>
    <mergeCell ref="H108:H111"/>
    <mergeCell ref="I108:I111"/>
    <mergeCell ref="E100:E103"/>
    <mergeCell ref="F100:F103"/>
    <mergeCell ref="G100:G111"/>
    <mergeCell ref="H100:H103"/>
    <mergeCell ref="I100:I103"/>
    <mergeCell ref="G4:G15"/>
    <mergeCell ref="H4:H7"/>
    <mergeCell ref="I4:I7"/>
    <mergeCell ref="J4:J15"/>
    <mergeCell ref="K4:K7"/>
    <mergeCell ref="J100:J111"/>
    <mergeCell ref="B88:B123"/>
    <mergeCell ref="B124:B147"/>
    <mergeCell ref="C136:C147"/>
    <mergeCell ref="D136:D147"/>
    <mergeCell ref="D112:D123"/>
    <mergeCell ref="D124:D135"/>
    <mergeCell ref="C112:C123"/>
    <mergeCell ref="C124:C135"/>
    <mergeCell ref="C100:C111"/>
    <mergeCell ref="D100:D111"/>
    <mergeCell ref="C88:C99"/>
    <mergeCell ref="D88:D99"/>
    <mergeCell ref="E124:E127"/>
    <mergeCell ref="F124:F127"/>
    <mergeCell ref="G124:G135"/>
    <mergeCell ref="H124:H127"/>
    <mergeCell ref="I124:I127"/>
    <mergeCell ref="J124:J135"/>
    <mergeCell ref="L4:L7"/>
    <mergeCell ref="M4:M15"/>
    <mergeCell ref="L8:L11"/>
    <mergeCell ref="N8:N11"/>
    <mergeCell ref="O8:O11"/>
    <mergeCell ref="Q8:Q11"/>
    <mergeCell ref="R8:R11"/>
    <mergeCell ref="E12:E15"/>
    <mergeCell ref="F12:F15"/>
    <mergeCell ref="H12:H15"/>
    <mergeCell ref="I12:I15"/>
    <mergeCell ref="K12:K15"/>
    <mergeCell ref="L12:L15"/>
    <mergeCell ref="N12:N15"/>
    <mergeCell ref="O12:O15"/>
    <mergeCell ref="Q12:Q15"/>
    <mergeCell ref="R12:R15"/>
    <mergeCell ref="E8:E11"/>
    <mergeCell ref="F8:F11"/>
    <mergeCell ref="H8:H11"/>
    <mergeCell ref="I8:I11"/>
    <mergeCell ref="K8:K11"/>
    <mergeCell ref="E4:E7"/>
    <mergeCell ref="F4:F7"/>
    <mergeCell ref="E16:E19"/>
    <mergeCell ref="F16:F19"/>
    <mergeCell ref="G16:G27"/>
    <mergeCell ref="H16:H19"/>
    <mergeCell ref="I16:I19"/>
    <mergeCell ref="J16:J27"/>
    <mergeCell ref="K16:K19"/>
    <mergeCell ref="L16:L19"/>
    <mergeCell ref="M16:M27"/>
    <mergeCell ref="E20:E23"/>
    <mergeCell ref="F20:F23"/>
    <mergeCell ref="H20:H23"/>
    <mergeCell ref="I20:I23"/>
    <mergeCell ref="K20:K23"/>
    <mergeCell ref="L20:L23"/>
    <mergeCell ref="E24:E27"/>
    <mergeCell ref="F24:F27"/>
    <mergeCell ref="H24:H27"/>
    <mergeCell ref="I24:I27"/>
    <mergeCell ref="K24:K27"/>
    <mergeCell ref="L24:L27"/>
    <mergeCell ref="N16:N19"/>
    <mergeCell ref="O16:O19"/>
    <mergeCell ref="P16:P27"/>
    <mergeCell ref="Q16:Q19"/>
    <mergeCell ref="R16:R19"/>
    <mergeCell ref="N20:N23"/>
    <mergeCell ref="O20:O23"/>
    <mergeCell ref="Q20:Q23"/>
    <mergeCell ref="R20:R23"/>
    <mergeCell ref="N24:N27"/>
    <mergeCell ref="O24:O27"/>
    <mergeCell ref="Q24:Q27"/>
    <mergeCell ref="R24:R27"/>
    <mergeCell ref="E36:E39"/>
    <mergeCell ref="F36:F39"/>
    <mergeCell ref="H36:H39"/>
    <mergeCell ref="I36:I39"/>
    <mergeCell ref="K36:K39"/>
    <mergeCell ref="N36:N39"/>
    <mergeCell ref="O36:O39"/>
    <mergeCell ref="Q36:Q39"/>
    <mergeCell ref="R36:R39"/>
    <mergeCell ref="N40:N43"/>
    <mergeCell ref="O40:O43"/>
    <mergeCell ref="P40:P51"/>
    <mergeCell ref="Q40:Q43"/>
    <mergeCell ref="R40:R43"/>
    <mergeCell ref="P28:P39"/>
    <mergeCell ref="Q28:Q31"/>
    <mergeCell ref="R28:R31"/>
    <mergeCell ref="E32:E35"/>
    <mergeCell ref="F32:F35"/>
    <mergeCell ref="H32:H35"/>
    <mergeCell ref="R48:R51"/>
    <mergeCell ref="E40:E43"/>
    <mergeCell ref="F40:F43"/>
    <mergeCell ref="G40:G51"/>
    <mergeCell ref="H40:H43"/>
    <mergeCell ref="I40:I43"/>
    <mergeCell ref="J40:J51"/>
    <mergeCell ref="K40:K43"/>
    <mergeCell ref="L40:L43"/>
    <mergeCell ref="M40:M51"/>
    <mergeCell ref="N32:N35"/>
    <mergeCell ref="O32:O35"/>
    <mergeCell ref="Q32:Q35"/>
    <mergeCell ref="E44:E47"/>
    <mergeCell ref="F44:F47"/>
    <mergeCell ref="H44:H47"/>
    <mergeCell ref="I44:I47"/>
    <mergeCell ref="K44:K47"/>
    <mergeCell ref="L44:L47"/>
    <mergeCell ref="N44:N47"/>
    <mergeCell ref="O44:O47"/>
    <mergeCell ref="Q44:Q47"/>
    <mergeCell ref="E48:E51"/>
    <mergeCell ref="F48:F51"/>
    <mergeCell ref="H48:H51"/>
    <mergeCell ref="I48:I51"/>
    <mergeCell ref="K48:K51"/>
    <mergeCell ref="L48:L51"/>
    <mergeCell ref="N48:N51"/>
    <mergeCell ref="O48:O51"/>
    <mergeCell ref="Q48:Q51"/>
    <mergeCell ref="S40:S51"/>
    <mergeCell ref="E52:E55"/>
    <mergeCell ref="F52:F55"/>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N52:N55"/>
    <mergeCell ref="O52:O55"/>
    <mergeCell ref="P52:P63"/>
    <mergeCell ref="Q52:Q55"/>
    <mergeCell ref="R52:R55"/>
    <mergeCell ref="N56:N59"/>
    <mergeCell ref="O56:O59"/>
    <mergeCell ref="Q56:Q59"/>
    <mergeCell ref="R56:R59"/>
    <mergeCell ref="N60:N63"/>
    <mergeCell ref="O60:O63"/>
    <mergeCell ref="Q60:Q63"/>
    <mergeCell ref="R60:R63"/>
    <mergeCell ref="E64:E67"/>
    <mergeCell ref="F64:F67"/>
    <mergeCell ref="G64:G75"/>
    <mergeCell ref="H64:H67"/>
    <mergeCell ref="I64:I67"/>
    <mergeCell ref="J64:J75"/>
    <mergeCell ref="K64:K67"/>
    <mergeCell ref="L64:L67"/>
    <mergeCell ref="M64:M75"/>
    <mergeCell ref="E68:E71"/>
    <mergeCell ref="F68:F71"/>
    <mergeCell ref="H68:H71"/>
    <mergeCell ref="I68:I71"/>
    <mergeCell ref="K68:K71"/>
    <mergeCell ref="L68:L71"/>
    <mergeCell ref="E72:E75"/>
    <mergeCell ref="F72:F75"/>
    <mergeCell ref="H72:H75"/>
    <mergeCell ref="I72:I75"/>
    <mergeCell ref="K72:K75"/>
    <mergeCell ref="L72:L75"/>
    <mergeCell ref="N64:N67"/>
    <mergeCell ref="O64:O67"/>
    <mergeCell ref="P64:P75"/>
    <mergeCell ref="Q64:Q67"/>
    <mergeCell ref="R64:R67"/>
    <mergeCell ref="N68:N71"/>
    <mergeCell ref="O68:O71"/>
    <mergeCell ref="Q68:Q71"/>
    <mergeCell ref="R68:R71"/>
    <mergeCell ref="N72:N75"/>
    <mergeCell ref="O72:O75"/>
    <mergeCell ref="Q72:Q75"/>
    <mergeCell ref="R72:R75"/>
    <mergeCell ref="E76:E79"/>
    <mergeCell ref="F76:F79"/>
    <mergeCell ref="G76:G87"/>
    <mergeCell ref="H76:H79"/>
    <mergeCell ref="I76:I79"/>
    <mergeCell ref="J76:J87"/>
    <mergeCell ref="K76:K79"/>
    <mergeCell ref="L76:L79"/>
    <mergeCell ref="M76:M87"/>
    <mergeCell ref="R80:R83"/>
    <mergeCell ref="E84:E87"/>
    <mergeCell ref="F84:F87"/>
    <mergeCell ref="H84:H87"/>
    <mergeCell ref="I84:I87"/>
    <mergeCell ref="K84:K87"/>
    <mergeCell ref="L84:L87"/>
    <mergeCell ref="N84:N87"/>
    <mergeCell ref="O84:O87"/>
    <mergeCell ref="E80:E83"/>
    <mergeCell ref="F80:F83"/>
    <mergeCell ref="H80:H83"/>
    <mergeCell ref="I80:I83"/>
    <mergeCell ref="K80:K83"/>
    <mergeCell ref="L80:L83"/>
    <mergeCell ref="N80:N83"/>
    <mergeCell ref="O80:O83"/>
    <mergeCell ref="Q80:Q83"/>
    <mergeCell ref="O88:O91"/>
    <mergeCell ref="P88:P99"/>
    <mergeCell ref="Q88:Q91"/>
    <mergeCell ref="R88:R91"/>
    <mergeCell ref="E92:E95"/>
    <mergeCell ref="F92:F95"/>
    <mergeCell ref="H92:H95"/>
    <mergeCell ref="I92:I95"/>
    <mergeCell ref="E88:E91"/>
    <mergeCell ref="F88:F91"/>
    <mergeCell ref="G88:G99"/>
    <mergeCell ref="H88:H91"/>
    <mergeCell ref="I88:I91"/>
    <mergeCell ref="J88:J99"/>
    <mergeCell ref="K88:K91"/>
    <mergeCell ref="L88:L91"/>
    <mergeCell ref="M88:M99"/>
    <mergeCell ref="Q92:Q95"/>
    <mergeCell ref="R92:R95"/>
    <mergeCell ref="E96:E99"/>
    <mergeCell ref="F96:F99"/>
    <mergeCell ref="H96:H99"/>
    <mergeCell ref="I96:I99"/>
    <mergeCell ref="K96:K99"/>
    <mergeCell ref="O96:O99"/>
    <mergeCell ref="Q96:Q99"/>
    <mergeCell ref="R96:R99"/>
    <mergeCell ref="K100:K103"/>
    <mergeCell ref="L100:L103"/>
    <mergeCell ref="M100:M111"/>
    <mergeCell ref="K108:K111"/>
    <mergeCell ref="L108:L111"/>
    <mergeCell ref="K92:K95"/>
    <mergeCell ref="L92:L95"/>
    <mergeCell ref="N92:N95"/>
    <mergeCell ref="O92:O95"/>
    <mergeCell ref="O100:O103"/>
    <mergeCell ref="P100:P111"/>
    <mergeCell ref="Q100:Q103"/>
    <mergeCell ref="R100:R103"/>
    <mergeCell ref="K104:K107"/>
    <mergeCell ref="L104:L107"/>
    <mergeCell ref="N104:N107"/>
    <mergeCell ref="O104:O107"/>
    <mergeCell ref="Q104:Q107"/>
    <mergeCell ref="R104:R107"/>
    <mergeCell ref="R108:R111"/>
    <mergeCell ref="N100:N103"/>
    <mergeCell ref="O108:O111"/>
    <mergeCell ref="Q108:Q111"/>
    <mergeCell ref="N108:N111"/>
    <mergeCell ref="E112:E115"/>
    <mergeCell ref="F112:F115"/>
    <mergeCell ref="G112:G123"/>
    <mergeCell ref="H112:H115"/>
    <mergeCell ref="I112:I115"/>
    <mergeCell ref="J112:J123"/>
    <mergeCell ref="K112:K115"/>
    <mergeCell ref="L112:L115"/>
    <mergeCell ref="M112:M123"/>
    <mergeCell ref="N112:N115"/>
    <mergeCell ref="O112:O115"/>
    <mergeCell ref="P112:P123"/>
    <mergeCell ref="Q112:Q115"/>
    <mergeCell ref="R112:R115"/>
    <mergeCell ref="E116:E119"/>
    <mergeCell ref="R120:R123"/>
    <mergeCell ref="F116:F119"/>
    <mergeCell ref="H116:H119"/>
    <mergeCell ref="I116:I119"/>
    <mergeCell ref="K116:K119"/>
    <mergeCell ref="L116:L119"/>
    <mergeCell ref="N116:N119"/>
    <mergeCell ref="O116:O119"/>
    <mergeCell ref="Q116:Q119"/>
    <mergeCell ref="R116:R119"/>
    <mergeCell ref="E120:E123"/>
    <mergeCell ref="F120:F123"/>
    <mergeCell ref="H120:H123"/>
    <mergeCell ref="I120:I123"/>
    <mergeCell ref="K120:K123"/>
    <mergeCell ref="L120:L123"/>
    <mergeCell ref="N120:N123"/>
    <mergeCell ref="O120:O123"/>
    <mergeCell ref="Q120:Q123"/>
    <mergeCell ref="E128:E131"/>
    <mergeCell ref="F128:F131"/>
    <mergeCell ref="H128:H131"/>
    <mergeCell ref="I128:I131"/>
    <mergeCell ref="K128:K131"/>
    <mergeCell ref="L128:L131"/>
    <mergeCell ref="E132:E135"/>
    <mergeCell ref="F132:F135"/>
    <mergeCell ref="H132:H135"/>
    <mergeCell ref="I132:I135"/>
    <mergeCell ref="K132:K135"/>
    <mergeCell ref="L132:L135"/>
    <mergeCell ref="O140:O143"/>
    <mergeCell ref="Q140:Q143"/>
    <mergeCell ref="R140:R143"/>
    <mergeCell ref="N144:N147"/>
    <mergeCell ref="O144:O147"/>
    <mergeCell ref="Q144:Q147"/>
    <mergeCell ref="R144:R147"/>
    <mergeCell ref="K124:K127"/>
    <mergeCell ref="L124:L127"/>
    <mergeCell ref="M124:M135"/>
    <mergeCell ref="N124:N127"/>
    <mergeCell ref="O124:O127"/>
    <mergeCell ref="P124:P135"/>
    <mergeCell ref="Q124:Q127"/>
    <mergeCell ref="R124:R127"/>
    <mergeCell ref="N128:N131"/>
    <mergeCell ref="O128:O131"/>
    <mergeCell ref="Q128:Q131"/>
    <mergeCell ref="R128:R131"/>
    <mergeCell ref="N132:N135"/>
    <mergeCell ref="O132:O135"/>
    <mergeCell ref="Q132:Q135"/>
    <mergeCell ref="R132:R135"/>
    <mergeCell ref="L140:L143"/>
    <mergeCell ref="E144:E147"/>
    <mergeCell ref="F144:F147"/>
    <mergeCell ref="K144:K147"/>
    <mergeCell ref="L144:L147"/>
    <mergeCell ref="H144:H147"/>
    <mergeCell ref="I144:I147"/>
    <mergeCell ref="E136:E139"/>
    <mergeCell ref="F136:F139"/>
    <mergeCell ref="G136:G147"/>
    <mergeCell ref="S76:S87"/>
    <mergeCell ref="S88:S99"/>
    <mergeCell ref="S100:S111"/>
    <mergeCell ref="S112:S123"/>
    <mergeCell ref="S124:S135"/>
    <mergeCell ref="S136:S147"/>
    <mergeCell ref="B2:C2"/>
    <mergeCell ref="N136:N139"/>
    <mergeCell ref="O136:O139"/>
    <mergeCell ref="P136:P147"/>
    <mergeCell ref="Q136:Q139"/>
    <mergeCell ref="R136:R139"/>
    <mergeCell ref="N140:N143"/>
    <mergeCell ref="H136:H139"/>
    <mergeCell ref="I136:I139"/>
    <mergeCell ref="J136:J147"/>
    <mergeCell ref="K136:K139"/>
    <mergeCell ref="L136:L139"/>
    <mergeCell ref="M136:M147"/>
    <mergeCell ref="E140:E143"/>
    <mergeCell ref="F140:F143"/>
    <mergeCell ref="H140:H143"/>
    <mergeCell ref="I140:I143"/>
    <mergeCell ref="K140:K14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AC342"/>
  <sheetViews>
    <sheetView zoomScaleNormal="100" zoomScalePageLayoutView="16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40.85546875" style="137" customWidth="1"/>
    <col min="20" max="20" width="14.42578125" style="137"/>
    <col min="21" max="21" width="45.710937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Refs!A13</f>
        <v>Drama</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8.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69.7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D124:D135"/>
    <mergeCell ref="N136:N139"/>
    <mergeCell ref="O136:O139"/>
    <mergeCell ref="P136:P147"/>
    <mergeCell ref="Q136:Q139"/>
    <mergeCell ref="R136:R139"/>
    <mergeCell ref="Q144:Q147"/>
    <mergeCell ref="D100:D111"/>
    <mergeCell ref="N112:N115"/>
    <mergeCell ref="O112:O115"/>
    <mergeCell ref="P112:P123"/>
    <mergeCell ref="Q112:Q115"/>
    <mergeCell ref="R112:R115"/>
    <mergeCell ref="Q120:Q123"/>
    <mergeCell ref="D112:D123"/>
    <mergeCell ref="D136:D147"/>
    <mergeCell ref="Q108:Q111"/>
    <mergeCell ref="E104:E107"/>
    <mergeCell ref="F104:F107"/>
    <mergeCell ref="H104:H107"/>
    <mergeCell ref="I104:I107"/>
    <mergeCell ref="E100:E103"/>
    <mergeCell ref="F100:F103"/>
    <mergeCell ref="G100:G111"/>
    <mergeCell ref="D76:D87"/>
    <mergeCell ref="D64:D75"/>
    <mergeCell ref="N88:N91"/>
    <mergeCell ref="O88:O91"/>
    <mergeCell ref="E64:E67"/>
    <mergeCell ref="F64:F67"/>
    <mergeCell ref="L72:L75"/>
    <mergeCell ref="E68:E71"/>
    <mergeCell ref="F68:F71"/>
    <mergeCell ref="G64:G75"/>
    <mergeCell ref="H64:H67"/>
    <mergeCell ref="I64:I67"/>
    <mergeCell ref="J64:J75"/>
    <mergeCell ref="K64:K67"/>
    <mergeCell ref="L64:L67"/>
    <mergeCell ref="I88:I91"/>
    <mergeCell ref="M64:M75"/>
    <mergeCell ref="I80:I83"/>
    <mergeCell ref="N72:N75"/>
    <mergeCell ref="R96:R99"/>
    <mergeCell ref="D88:D99"/>
    <mergeCell ref="R68:R71"/>
    <mergeCell ref="H68:H71"/>
    <mergeCell ref="I68:I71"/>
    <mergeCell ref="K68:K71"/>
    <mergeCell ref="L68:L71"/>
    <mergeCell ref="N68:N71"/>
    <mergeCell ref="O68:O71"/>
    <mergeCell ref="Q68:Q71"/>
    <mergeCell ref="N76:N79"/>
    <mergeCell ref="O76:O79"/>
    <mergeCell ref="P76:P87"/>
    <mergeCell ref="Q76:Q79"/>
    <mergeCell ref="Q88:Q91"/>
    <mergeCell ref="R88:R91"/>
    <mergeCell ref="K76:K79"/>
    <mergeCell ref="E72:E75"/>
    <mergeCell ref="F72:F75"/>
    <mergeCell ref="H72:H75"/>
    <mergeCell ref="I72:I75"/>
    <mergeCell ref="K72:K75"/>
    <mergeCell ref="E92:E95"/>
    <mergeCell ref="F92:F95"/>
    <mergeCell ref="D52:D63"/>
    <mergeCell ref="K56:K59"/>
    <mergeCell ref="L56:L59"/>
    <mergeCell ref="N56:N59"/>
    <mergeCell ref="B4:B51"/>
    <mergeCell ref="D16:D27"/>
    <mergeCell ref="L8:L11"/>
    <mergeCell ref="N8:N11"/>
    <mergeCell ref="O8:O11"/>
    <mergeCell ref="E16:E19"/>
    <mergeCell ref="C40:C51"/>
    <mergeCell ref="D40:D51"/>
    <mergeCell ref="K12:K15"/>
    <mergeCell ref="L12:L15"/>
    <mergeCell ref="N12:N15"/>
    <mergeCell ref="O12:O15"/>
    <mergeCell ref="N28:N31"/>
    <mergeCell ref="C16:C27"/>
    <mergeCell ref="C28:C39"/>
    <mergeCell ref="C4:C15"/>
    <mergeCell ref="O56:O59"/>
    <mergeCell ref="M4:M15"/>
    <mergeCell ref="N4:N7"/>
    <mergeCell ref="O4:O7"/>
    <mergeCell ref="D4:D15"/>
    <mergeCell ref="O16:O19"/>
    <mergeCell ref="P16:P27"/>
    <mergeCell ref="D28:D39"/>
    <mergeCell ref="K32:K35"/>
    <mergeCell ref="O40:O43"/>
    <mergeCell ref="P40:P51"/>
    <mergeCell ref="R48:R51"/>
    <mergeCell ref="Q8:Q11"/>
    <mergeCell ref="R8:R11"/>
    <mergeCell ref="Q16:Q19"/>
    <mergeCell ref="R16:R19"/>
    <mergeCell ref="Q24:Q27"/>
    <mergeCell ref="R24:R27"/>
    <mergeCell ref="R12:R15"/>
    <mergeCell ref="E4:E7"/>
    <mergeCell ref="F4:F7"/>
    <mergeCell ref="G4:G15"/>
    <mergeCell ref="H4:H7"/>
    <mergeCell ref="I4:I7"/>
    <mergeCell ref="J4:J15"/>
    <mergeCell ref="K4:K7"/>
    <mergeCell ref="L4:L7"/>
    <mergeCell ref="P4:P15"/>
    <mergeCell ref="Q56:Q59"/>
    <mergeCell ref="R56:R59"/>
    <mergeCell ref="N64:N67"/>
    <mergeCell ref="O64:O67"/>
    <mergeCell ref="P64:P75"/>
    <mergeCell ref="N40:N43"/>
    <mergeCell ref="Q64:Q67"/>
    <mergeCell ref="R64:R67"/>
    <mergeCell ref="Q72:Q75"/>
    <mergeCell ref="R72:R75"/>
    <mergeCell ref="Q40:Q43"/>
    <mergeCell ref="R40:R43"/>
    <mergeCell ref="Q48:Q51"/>
    <mergeCell ref="N48:N51"/>
    <mergeCell ref="O48:O51"/>
    <mergeCell ref="R60:R63"/>
    <mergeCell ref="N52:N55"/>
    <mergeCell ref="O52:O55"/>
    <mergeCell ref="P52:P63"/>
    <mergeCell ref="Q52:Q55"/>
    <mergeCell ref="R52:R55"/>
    <mergeCell ref="N60:N63"/>
    <mergeCell ref="O60:O63"/>
    <mergeCell ref="Q60:Q63"/>
    <mergeCell ref="C100:C111"/>
    <mergeCell ref="B88:B123"/>
    <mergeCell ref="B124:B147"/>
    <mergeCell ref="C112:C123"/>
    <mergeCell ref="C88:C99"/>
    <mergeCell ref="C76:C87"/>
    <mergeCell ref="B52:B87"/>
    <mergeCell ref="C136:C147"/>
    <mergeCell ref="C124:C135"/>
    <mergeCell ref="C52:C63"/>
    <mergeCell ref="C64:C75"/>
    <mergeCell ref="Q4:Q7"/>
    <mergeCell ref="R4:R7"/>
    <mergeCell ref="E8:E11"/>
    <mergeCell ref="F8:F11"/>
    <mergeCell ref="H8:H11"/>
    <mergeCell ref="I8:I11"/>
    <mergeCell ref="K8:K11"/>
    <mergeCell ref="E12:E15"/>
    <mergeCell ref="F12:F15"/>
    <mergeCell ref="H12:H15"/>
    <mergeCell ref="I12:I15"/>
    <mergeCell ref="Q12:Q15"/>
    <mergeCell ref="F16:F19"/>
    <mergeCell ref="G16:G27"/>
    <mergeCell ref="H16:H19"/>
    <mergeCell ref="I16:I19"/>
    <mergeCell ref="J16:J27"/>
    <mergeCell ref="K16:K19"/>
    <mergeCell ref="L16:L19"/>
    <mergeCell ref="M16:M27"/>
    <mergeCell ref="N16:N19"/>
    <mergeCell ref="R20:R23"/>
    <mergeCell ref="E24:E27"/>
    <mergeCell ref="F24:F27"/>
    <mergeCell ref="H24:H27"/>
    <mergeCell ref="I24:I27"/>
    <mergeCell ref="K24:K27"/>
    <mergeCell ref="L24:L27"/>
    <mergeCell ref="N24:N27"/>
    <mergeCell ref="O24:O27"/>
    <mergeCell ref="E20:E23"/>
    <mergeCell ref="F20:F23"/>
    <mergeCell ref="H20:H23"/>
    <mergeCell ref="I20:I23"/>
    <mergeCell ref="K20:K23"/>
    <mergeCell ref="L20:L23"/>
    <mergeCell ref="N20:N23"/>
    <mergeCell ref="O20:O23"/>
    <mergeCell ref="Q20:Q23"/>
    <mergeCell ref="O28:O31"/>
    <mergeCell ref="P28:P39"/>
    <mergeCell ref="Q28:Q31"/>
    <mergeCell ref="R28:R31"/>
    <mergeCell ref="E32:E35"/>
    <mergeCell ref="F32:F35"/>
    <mergeCell ref="H32:H35"/>
    <mergeCell ref="I32:I35"/>
    <mergeCell ref="E28:E31"/>
    <mergeCell ref="F28:F31"/>
    <mergeCell ref="G28:G39"/>
    <mergeCell ref="H28:H31"/>
    <mergeCell ref="I28:I31"/>
    <mergeCell ref="J28:J39"/>
    <mergeCell ref="K28:K31"/>
    <mergeCell ref="L28:L31"/>
    <mergeCell ref="M28:M39"/>
    <mergeCell ref="L32:L35"/>
    <mergeCell ref="N32:N35"/>
    <mergeCell ref="O32:O35"/>
    <mergeCell ref="Q32:Q35"/>
    <mergeCell ref="R32:R35"/>
    <mergeCell ref="E36:E39"/>
    <mergeCell ref="F36:F39"/>
    <mergeCell ref="H36:H39"/>
    <mergeCell ref="I36:I39"/>
    <mergeCell ref="K36:K39"/>
    <mergeCell ref="L36:L39"/>
    <mergeCell ref="N36:N39"/>
    <mergeCell ref="O36:O39"/>
    <mergeCell ref="Q36:Q39"/>
    <mergeCell ref="R36:R39"/>
    <mergeCell ref="E40:E43"/>
    <mergeCell ref="F40:F43"/>
    <mergeCell ref="G40:G51"/>
    <mergeCell ref="H40:H43"/>
    <mergeCell ref="I40:I43"/>
    <mergeCell ref="J40:J51"/>
    <mergeCell ref="K40:K43"/>
    <mergeCell ref="L40:L43"/>
    <mergeCell ref="M40:M51"/>
    <mergeCell ref="R44:R47"/>
    <mergeCell ref="E48:E51"/>
    <mergeCell ref="F48:F51"/>
    <mergeCell ref="H48:H51"/>
    <mergeCell ref="I48:I51"/>
    <mergeCell ref="K48:K51"/>
    <mergeCell ref="L48:L51"/>
    <mergeCell ref="E44:E47"/>
    <mergeCell ref="F44:F47"/>
    <mergeCell ref="H44:H47"/>
    <mergeCell ref="I44:I47"/>
    <mergeCell ref="K44:K47"/>
    <mergeCell ref="L44:L47"/>
    <mergeCell ref="N44:N47"/>
    <mergeCell ref="O44:O47"/>
    <mergeCell ref="Q44:Q47"/>
    <mergeCell ref="E52:E55"/>
    <mergeCell ref="F52:F55"/>
    <mergeCell ref="G52:G63"/>
    <mergeCell ref="H52:H55"/>
    <mergeCell ref="I52:I55"/>
    <mergeCell ref="J52:J63"/>
    <mergeCell ref="K52:K55"/>
    <mergeCell ref="L52:L55"/>
    <mergeCell ref="M52:M63"/>
    <mergeCell ref="E56:E59"/>
    <mergeCell ref="F56:F59"/>
    <mergeCell ref="H56:H59"/>
    <mergeCell ref="I56:I59"/>
    <mergeCell ref="E60:E63"/>
    <mergeCell ref="F60:F63"/>
    <mergeCell ref="H60:H63"/>
    <mergeCell ref="I60:I63"/>
    <mergeCell ref="K60:K63"/>
    <mergeCell ref="L60:L63"/>
    <mergeCell ref="O72:O75"/>
    <mergeCell ref="R84:R87"/>
    <mergeCell ref="Q80:Q83"/>
    <mergeCell ref="E96:E99"/>
    <mergeCell ref="F96:F99"/>
    <mergeCell ref="H96:H99"/>
    <mergeCell ref="I96:I99"/>
    <mergeCell ref="K96:K99"/>
    <mergeCell ref="L96:L99"/>
    <mergeCell ref="R80:R83"/>
    <mergeCell ref="F84:F87"/>
    <mergeCell ref="H84:H87"/>
    <mergeCell ref="I84:I87"/>
    <mergeCell ref="K84:K87"/>
    <mergeCell ref="E76:E79"/>
    <mergeCell ref="F76:F79"/>
    <mergeCell ref="G76:G87"/>
    <mergeCell ref="H76:H79"/>
    <mergeCell ref="I76:I79"/>
    <mergeCell ref="J76:J87"/>
    <mergeCell ref="L76:L79"/>
    <mergeCell ref="K80:K83"/>
    <mergeCell ref="L80:L83"/>
    <mergeCell ref="R76:R79"/>
    <mergeCell ref="E80:E83"/>
    <mergeCell ref="F80:F83"/>
    <mergeCell ref="H80:H83"/>
    <mergeCell ref="L92:L95"/>
    <mergeCell ref="N92:N95"/>
    <mergeCell ref="O92:O95"/>
    <mergeCell ref="Q92:Q95"/>
    <mergeCell ref="E84:E87"/>
    <mergeCell ref="L84:L87"/>
    <mergeCell ref="N84:N87"/>
    <mergeCell ref="O84:O87"/>
    <mergeCell ref="Q84:Q87"/>
    <mergeCell ref="M76:M87"/>
    <mergeCell ref="N80:N83"/>
    <mergeCell ref="O80:O83"/>
    <mergeCell ref="E88:E91"/>
    <mergeCell ref="F88:F91"/>
    <mergeCell ref="G88:G99"/>
    <mergeCell ref="H88:H91"/>
    <mergeCell ref="P88:P99"/>
    <mergeCell ref="Q96:Q99"/>
    <mergeCell ref="H92:H95"/>
    <mergeCell ref="I92:I95"/>
    <mergeCell ref="K92:K95"/>
    <mergeCell ref="R92:R95"/>
    <mergeCell ref="N96:N99"/>
    <mergeCell ref="M88:M99"/>
    <mergeCell ref="J100:J111"/>
    <mergeCell ref="K100:K103"/>
    <mergeCell ref="L100:L103"/>
    <mergeCell ref="M100:M111"/>
    <mergeCell ref="K104:K107"/>
    <mergeCell ref="L104:L107"/>
    <mergeCell ref="N104:N107"/>
    <mergeCell ref="O104:O107"/>
    <mergeCell ref="O96:O99"/>
    <mergeCell ref="N100:N103"/>
    <mergeCell ref="O100:O103"/>
    <mergeCell ref="J88:J99"/>
    <mergeCell ref="K88:K91"/>
    <mergeCell ref="L88:L91"/>
    <mergeCell ref="P100:P111"/>
    <mergeCell ref="Q100:Q103"/>
    <mergeCell ref="Q104:Q107"/>
    <mergeCell ref="K108:K111"/>
    <mergeCell ref="L108:L111"/>
    <mergeCell ref="N108:N111"/>
    <mergeCell ref="O108:O111"/>
    <mergeCell ref="H100:H103"/>
    <mergeCell ref="I100:I103"/>
    <mergeCell ref="E108:E111"/>
    <mergeCell ref="F108:F111"/>
    <mergeCell ref="H108:H111"/>
    <mergeCell ref="I108:I111"/>
    <mergeCell ref="K120:K123"/>
    <mergeCell ref="L120:L123"/>
    <mergeCell ref="N120:N123"/>
    <mergeCell ref="O120:O123"/>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N116:N119"/>
    <mergeCell ref="O116:O119"/>
    <mergeCell ref="Q116:Q119"/>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N128:N131"/>
    <mergeCell ref="O128:O131"/>
    <mergeCell ref="Q128:Q131"/>
    <mergeCell ref="E120:E123"/>
    <mergeCell ref="F120:F123"/>
    <mergeCell ref="H120:H123"/>
    <mergeCell ref="I120:I123"/>
    <mergeCell ref="N124:N127"/>
    <mergeCell ref="O124:O127"/>
    <mergeCell ref="P124:P135"/>
    <mergeCell ref="Q124:Q127"/>
    <mergeCell ref="R124:R127"/>
    <mergeCell ref="E132:E135"/>
    <mergeCell ref="F132:F135"/>
    <mergeCell ref="H132:H135"/>
    <mergeCell ref="I132:I135"/>
    <mergeCell ref="K132:K135"/>
    <mergeCell ref="L132:L135"/>
    <mergeCell ref="N132:N135"/>
    <mergeCell ref="O132:O135"/>
    <mergeCell ref="Q132:Q135"/>
    <mergeCell ref="N144:N147"/>
    <mergeCell ref="O144:O147"/>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N140:N143"/>
    <mergeCell ref="R144:R147"/>
    <mergeCell ref="S40:S51"/>
    <mergeCell ref="S52:S63"/>
    <mergeCell ref="S64:S75"/>
    <mergeCell ref="S4:S15"/>
    <mergeCell ref="S16:S27"/>
    <mergeCell ref="S28:S39"/>
    <mergeCell ref="B2:C2"/>
    <mergeCell ref="R140:R143"/>
    <mergeCell ref="R116:R119"/>
    <mergeCell ref="R128:R131"/>
    <mergeCell ref="R132:R135"/>
    <mergeCell ref="R120:R123"/>
    <mergeCell ref="R100:R103"/>
    <mergeCell ref="R104:R107"/>
    <mergeCell ref="R108:R111"/>
    <mergeCell ref="O140:O143"/>
    <mergeCell ref="Q140:Q143"/>
    <mergeCell ref="E144:E147"/>
    <mergeCell ref="F144:F147"/>
    <mergeCell ref="H144:H147"/>
    <mergeCell ref="I144:I147"/>
    <mergeCell ref="K144:K147"/>
    <mergeCell ref="L144:L147"/>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C342"/>
  <sheetViews>
    <sheetView zoomScaleNormal="100" zoomScalePageLayoutView="19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44.7109375" style="137" customWidth="1"/>
    <col min="20" max="20" width="14.42578125" style="137"/>
    <col min="21" max="21" width="42.4257812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Refs!A14</f>
        <v>Ieithoedd Modern</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70.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C100:C111"/>
    <mergeCell ref="C88:C99"/>
    <mergeCell ref="D28:D39"/>
    <mergeCell ref="D16:D27"/>
    <mergeCell ref="D4:D15"/>
    <mergeCell ref="C4:C15"/>
    <mergeCell ref="C40:C51"/>
    <mergeCell ref="D40:D51"/>
    <mergeCell ref="D52:D63"/>
    <mergeCell ref="C28:C39"/>
    <mergeCell ref="C16:C27"/>
    <mergeCell ref="C52:C63"/>
    <mergeCell ref="C64:C75"/>
    <mergeCell ref="C76:C87"/>
    <mergeCell ref="E64:E67"/>
    <mergeCell ref="E80:E83"/>
    <mergeCell ref="E68:E71"/>
    <mergeCell ref="E52:E55"/>
    <mergeCell ref="B2:C2"/>
    <mergeCell ref="B52:B87"/>
    <mergeCell ref="B4:B51"/>
    <mergeCell ref="L4:L7"/>
    <mergeCell ref="L24:L27"/>
    <mergeCell ref="L8:L11"/>
    <mergeCell ref="N8:N11"/>
    <mergeCell ref="O8:O11"/>
    <mergeCell ref="N28:N31"/>
    <mergeCell ref="D112:D123"/>
    <mergeCell ref="D100:D111"/>
    <mergeCell ref="D76:D87"/>
    <mergeCell ref="D88:D99"/>
    <mergeCell ref="D64:D75"/>
    <mergeCell ref="N4:N7"/>
    <mergeCell ref="O4:O7"/>
    <mergeCell ref="N12:N15"/>
    <mergeCell ref="O12:O15"/>
    <mergeCell ref="N16:N19"/>
    <mergeCell ref="O16:O19"/>
    <mergeCell ref="N24:N27"/>
    <mergeCell ref="O24:O27"/>
    <mergeCell ref="N64:N67"/>
    <mergeCell ref="O64:O67"/>
    <mergeCell ref="N32:N35"/>
    <mergeCell ref="O32:O35"/>
    <mergeCell ref="C136:C147"/>
    <mergeCell ref="D124:D135"/>
    <mergeCell ref="D136:D147"/>
    <mergeCell ref="C112:C123"/>
    <mergeCell ref="B124:B147"/>
    <mergeCell ref="B88:B123"/>
    <mergeCell ref="C124:C135"/>
    <mergeCell ref="N96:N99"/>
    <mergeCell ref="O96:O99"/>
    <mergeCell ref="N88:N91"/>
    <mergeCell ref="O88:O91"/>
    <mergeCell ref="K88:K91"/>
    <mergeCell ref="L88:L91"/>
    <mergeCell ref="M88:M99"/>
    <mergeCell ref="L96:L99"/>
    <mergeCell ref="E88:E91"/>
    <mergeCell ref="F88:F91"/>
    <mergeCell ref="G88:G99"/>
    <mergeCell ref="H88:H91"/>
    <mergeCell ref="I88:I91"/>
    <mergeCell ref="J88:J99"/>
    <mergeCell ref="N100:N103"/>
    <mergeCell ref="O100:O103"/>
    <mergeCell ref="H108:H111"/>
    <mergeCell ref="Q8:Q11"/>
    <mergeCell ref="M4:M15"/>
    <mergeCell ref="L12:L15"/>
    <mergeCell ref="R96:R99"/>
    <mergeCell ref="Q96:Q99"/>
    <mergeCell ref="Q12:Q15"/>
    <mergeCell ref="R12:R15"/>
    <mergeCell ref="Q24:Q27"/>
    <mergeCell ref="P4:P15"/>
    <mergeCell ref="Q4:Q7"/>
    <mergeCell ref="R4:R7"/>
    <mergeCell ref="R8:R11"/>
    <mergeCell ref="L20:L23"/>
    <mergeCell ref="N20:N23"/>
    <mergeCell ref="O20:O23"/>
    <mergeCell ref="Q20:Q23"/>
    <mergeCell ref="M16:M27"/>
    <mergeCell ref="R32:R35"/>
    <mergeCell ref="R36:R39"/>
    <mergeCell ref="R24:R27"/>
    <mergeCell ref="O28:O31"/>
    <mergeCell ref="P28:P39"/>
    <mergeCell ref="Q28:Q31"/>
    <mergeCell ref="R28:R31"/>
    <mergeCell ref="E12:E15"/>
    <mergeCell ref="F12:F15"/>
    <mergeCell ref="H12:H15"/>
    <mergeCell ref="I12:I15"/>
    <mergeCell ref="K12:K15"/>
    <mergeCell ref="E4:E7"/>
    <mergeCell ref="F4:F7"/>
    <mergeCell ref="G4:G15"/>
    <mergeCell ref="H4:H7"/>
    <mergeCell ref="I4:I7"/>
    <mergeCell ref="J4:J15"/>
    <mergeCell ref="E8:E11"/>
    <mergeCell ref="F8:F11"/>
    <mergeCell ref="H8:H11"/>
    <mergeCell ref="I8:I11"/>
    <mergeCell ref="K8:K11"/>
    <mergeCell ref="K4:K7"/>
    <mergeCell ref="E24:E27"/>
    <mergeCell ref="F24:F27"/>
    <mergeCell ref="H24:H27"/>
    <mergeCell ref="I24:I27"/>
    <mergeCell ref="K24:K27"/>
    <mergeCell ref="E16:E19"/>
    <mergeCell ref="F16:F19"/>
    <mergeCell ref="G16:G27"/>
    <mergeCell ref="H16:H19"/>
    <mergeCell ref="I16:I19"/>
    <mergeCell ref="J16:J27"/>
    <mergeCell ref="K16:K19"/>
    <mergeCell ref="E20:E23"/>
    <mergeCell ref="F20:F23"/>
    <mergeCell ref="H20:H23"/>
    <mergeCell ref="I20:I23"/>
    <mergeCell ref="K20:K23"/>
    <mergeCell ref="P16:P27"/>
    <mergeCell ref="Q16:Q19"/>
    <mergeCell ref="R16:R19"/>
    <mergeCell ref="R20:R23"/>
    <mergeCell ref="Q36:Q39"/>
    <mergeCell ref="Q32:Q35"/>
    <mergeCell ref="L16:L19"/>
    <mergeCell ref="E36:E39"/>
    <mergeCell ref="F36:F39"/>
    <mergeCell ref="H36:H39"/>
    <mergeCell ref="I36:I39"/>
    <mergeCell ref="K36:K39"/>
    <mergeCell ref="L36:L39"/>
    <mergeCell ref="N36:N39"/>
    <mergeCell ref="O36:O39"/>
    <mergeCell ref="E28:E31"/>
    <mergeCell ref="F28:F31"/>
    <mergeCell ref="G28:G39"/>
    <mergeCell ref="H28:H31"/>
    <mergeCell ref="I28:I31"/>
    <mergeCell ref="J28:J39"/>
    <mergeCell ref="K28:K31"/>
    <mergeCell ref="L28:L31"/>
    <mergeCell ref="M28:M39"/>
    <mergeCell ref="E32:E35"/>
    <mergeCell ref="F32:F35"/>
    <mergeCell ref="H32:H35"/>
    <mergeCell ref="I32:I35"/>
    <mergeCell ref="K32:K35"/>
    <mergeCell ref="L32:L35"/>
    <mergeCell ref="E40:E43"/>
    <mergeCell ref="F40:F43"/>
    <mergeCell ref="G40:G51"/>
    <mergeCell ref="H40:H43"/>
    <mergeCell ref="I40:I43"/>
    <mergeCell ref="J40:J51"/>
    <mergeCell ref="K40:K43"/>
    <mergeCell ref="L40:L43"/>
    <mergeCell ref="M40:M51"/>
    <mergeCell ref="E44:E47"/>
    <mergeCell ref="F44:F47"/>
    <mergeCell ref="H44:H47"/>
    <mergeCell ref="I44:I47"/>
    <mergeCell ref="K44:K47"/>
    <mergeCell ref="L44:L47"/>
    <mergeCell ref="E48:E51"/>
    <mergeCell ref="F48:F51"/>
    <mergeCell ref="H48:H51"/>
    <mergeCell ref="I48:I51"/>
    <mergeCell ref="K48:K51"/>
    <mergeCell ref="L48:L51"/>
    <mergeCell ref="R40:R43"/>
    <mergeCell ref="N44:N47"/>
    <mergeCell ref="O44:O47"/>
    <mergeCell ref="Q44:Q47"/>
    <mergeCell ref="R44:R47"/>
    <mergeCell ref="N48:N51"/>
    <mergeCell ref="O48:O51"/>
    <mergeCell ref="Q48:Q51"/>
    <mergeCell ref="R48:R51"/>
    <mergeCell ref="N40:N43"/>
    <mergeCell ref="O40:O43"/>
    <mergeCell ref="P40:P51"/>
    <mergeCell ref="Q40:Q43"/>
    <mergeCell ref="F52:F55"/>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R52:R55"/>
    <mergeCell ref="N56:N59"/>
    <mergeCell ref="O56:O59"/>
    <mergeCell ref="Q56:Q59"/>
    <mergeCell ref="R56:R59"/>
    <mergeCell ref="N60:N63"/>
    <mergeCell ref="O60:O63"/>
    <mergeCell ref="Q60:Q63"/>
    <mergeCell ref="R60:R63"/>
    <mergeCell ref="N52:N55"/>
    <mergeCell ref="O52:O55"/>
    <mergeCell ref="P52:P63"/>
    <mergeCell ref="Q52:Q55"/>
    <mergeCell ref="K64:K67"/>
    <mergeCell ref="L64:L67"/>
    <mergeCell ref="M64:M75"/>
    <mergeCell ref="L72:L75"/>
    <mergeCell ref="I68:I71"/>
    <mergeCell ref="K68:K71"/>
    <mergeCell ref="L68:L71"/>
    <mergeCell ref="N68:N71"/>
    <mergeCell ref="O68:O71"/>
    <mergeCell ref="I64:I67"/>
    <mergeCell ref="J64:J75"/>
    <mergeCell ref="N72:N75"/>
    <mergeCell ref="R68:R71"/>
    <mergeCell ref="E72:E75"/>
    <mergeCell ref="F72:F75"/>
    <mergeCell ref="H72:H75"/>
    <mergeCell ref="E84:E87"/>
    <mergeCell ref="I72:I75"/>
    <mergeCell ref="K72:K75"/>
    <mergeCell ref="O72:O75"/>
    <mergeCell ref="Q72:Q75"/>
    <mergeCell ref="R72:R75"/>
    <mergeCell ref="P64:P75"/>
    <mergeCell ref="Q64:Q67"/>
    <mergeCell ref="R64:R67"/>
    <mergeCell ref="F64:F67"/>
    <mergeCell ref="G64:G75"/>
    <mergeCell ref="H64:H67"/>
    <mergeCell ref="E76:E79"/>
    <mergeCell ref="F76:F79"/>
    <mergeCell ref="G76:G87"/>
    <mergeCell ref="H76:H79"/>
    <mergeCell ref="I76:I79"/>
    <mergeCell ref="J76:J87"/>
    <mergeCell ref="K76:K79"/>
    <mergeCell ref="L76:L79"/>
    <mergeCell ref="Q68:Q71"/>
    <mergeCell ref="F84:F87"/>
    <mergeCell ref="H84:H87"/>
    <mergeCell ref="I84:I87"/>
    <mergeCell ref="K84:K87"/>
    <mergeCell ref="L84:L87"/>
    <mergeCell ref="F68:F71"/>
    <mergeCell ref="H68:H71"/>
    <mergeCell ref="N84:N87"/>
    <mergeCell ref="O84:O87"/>
    <mergeCell ref="N80:N83"/>
    <mergeCell ref="O80:O83"/>
    <mergeCell ref="Q80:Q83"/>
    <mergeCell ref="R80:R83"/>
    <mergeCell ref="M76:M87"/>
    <mergeCell ref="P76:P87"/>
    <mergeCell ref="Q76:Q79"/>
    <mergeCell ref="R76:R79"/>
    <mergeCell ref="N76:N79"/>
    <mergeCell ref="O76:O79"/>
    <mergeCell ref="Q84:Q87"/>
    <mergeCell ref="R84:R87"/>
    <mergeCell ref="S76:S87"/>
    <mergeCell ref="P88:P99"/>
    <mergeCell ref="Q88:Q91"/>
    <mergeCell ref="R88:R91"/>
    <mergeCell ref="E92:E95"/>
    <mergeCell ref="F92:F95"/>
    <mergeCell ref="H92:H95"/>
    <mergeCell ref="I92:I95"/>
    <mergeCell ref="K92:K95"/>
    <mergeCell ref="L92:L95"/>
    <mergeCell ref="N92:N95"/>
    <mergeCell ref="O92:O95"/>
    <mergeCell ref="Q92:Q95"/>
    <mergeCell ref="R92:R95"/>
    <mergeCell ref="E96:E99"/>
    <mergeCell ref="F96:F99"/>
    <mergeCell ref="H96:H99"/>
    <mergeCell ref="I96:I99"/>
    <mergeCell ref="K96:K99"/>
    <mergeCell ref="F80:F83"/>
    <mergeCell ref="H80:H83"/>
    <mergeCell ref="I80:I83"/>
    <mergeCell ref="K80:K83"/>
    <mergeCell ref="L80:L83"/>
    <mergeCell ref="P100:P111"/>
    <mergeCell ref="Q100:Q103"/>
    <mergeCell ref="R100:R103"/>
    <mergeCell ref="E104:E107"/>
    <mergeCell ref="F104:F107"/>
    <mergeCell ref="H104:H107"/>
    <mergeCell ref="I104:I107"/>
    <mergeCell ref="E100:E103"/>
    <mergeCell ref="F100:F103"/>
    <mergeCell ref="G100:G111"/>
    <mergeCell ref="H100:H103"/>
    <mergeCell ref="I100:I103"/>
    <mergeCell ref="J100:J111"/>
    <mergeCell ref="K100:K103"/>
    <mergeCell ref="L100:L103"/>
    <mergeCell ref="M100:M111"/>
    <mergeCell ref="K104:K107"/>
    <mergeCell ref="L104:L107"/>
    <mergeCell ref="N104:N107"/>
    <mergeCell ref="O104:O107"/>
    <mergeCell ref="Q104:Q107"/>
    <mergeCell ref="R104:R107"/>
    <mergeCell ref="E108:E111"/>
    <mergeCell ref="F108:F111"/>
    <mergeCell ref="I108:I111"/>
    <mergeCell ref="K108:K111"/>
    <mergeCell ref="L108:L111"/>
    <mergeCell ref="N108:N111"/>
    <mergeCell ref="O108:O111"/>
    <mergeCell ref="Q108:Q111"/>
    <mergeCell ref="R108:R111"/>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E120:E123"/>
    <mergeCell ref="F120:F123"/>
    <mergeCell ref="N112:N115"/>
    <mergeCell ref="O112:O115"/>
    <mergeCell ref="P112:P123"/>
    <mergeCell ref="Q112:Q115"/>
    <mergeCell ref="R112:R115"/>
    <mergeCell ref="N116:N119"/>
    <mergeCell ref="O116:O119"/>
    <mergeCell ref="Q116:Q119"/>
    <mergeCell ref="R116:R119"/>
    <mergeCell ref="N120:N123"/>
    <mergeCell ref="O120:O123"/>
    <mergeCell ref="Q120:Q123"/>
    <mergeCell ref="R120:R123"/>
    <mergeCell ref="F132:F135"/>
    <mergeCell ref="H132:H135"/>
    <mergeCell ref="I132:I135"/>
    <mergeCell ref="K132:K135"/>
    <mergeCell ref="L132:L135"/>
    <mergeCell ref="H120:H123"/>
    <mergeCell ref="I120:I123"/>
    <mergeCell ref="K120:K123"/>
    <mergeCell ref="L120:L123"/>
    <mergeCell ref="N128:N131"/>
    <mergeCell ref="O128:O131"/>
    <mergeCell ref="Q128:Q131"/>
    <mergeCell ref="R128:R131"/>
    <mergeCell ref="N132:N135"/>
    <mergeCell ref="O132:O135"/>
    <mergeCell ref="Q132:Q135"/>
    <mergeCell ref="R132:R135"/>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E132:E135"/>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F144:F147"/>
    <mergeCell ref="H144:H147"/>
    <mergeCell ref="I144:I147"/>
    <mergeCell ref="K144:K147"/>
    <mergeCell ref="L144:L147"/>
    <mergeCell ref="S4:S15"/>
    <mergeCell ref="S16:S27"/>
    <mergeCell ref="S28:S39"/>
    <mergeCell ref="S88:S99"/>
    <mergeCell ref="S100:S111"/>
    <mergeCell ref="S112:S123"/>
    <mergeCell ref="N136:N139"/>
    <mergeCell ref="O136:O139"/>
    <mergeCell ref="P136:P147"/>
    <mergeCell ref="Q136:Q139"/>
    <mergeCell ref="R136:R139"/>
    <mergeCell ref="N140:N143"/>
    <mergeCell ref="O140:O143"/>
    <mergeCell ref="Q140:Q143"/>
    <mergeCell ref="R140:R143"/>
    <mergeCell ref="N144:N147"/>
    <mergeCell ref="O144:O147"/>
    <mergeCell ref="Q144:Q147"/>
    <mergeCell ref="R144:R147"/>
    <mergeCell ref="N124:N127"/>
    <mergeCell ref="O124:O127"/>
    <mergeCell ref="P124:P135"/>
    <mergeCell ref="Q124:Q127"/>
    <mergeCell ref="R124:R127"/>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C342"/>
  <sheetViews>
    <sheetView zoomScaleNormal="100" workbookViewId="0">
      <pane xSplit="3" ySplit="3" topLeftCell="N4" activePane="bottomRight" state="frozen"/>
      <selection pane="topRight" activeCell="D1" sqref="D1"/>
      <selection pane="bottomLeft" activeCell="A4" sqref="A4"/>
      <selection pane="bottomRight" activeCell="S4" sqref="S4:S15"/>
    </sheetView>
  </sheetViews>
  <sheetFormatPr defaultColWidth="14.42578125" defaultRowHeight="12.75"/>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36.140625" style="137" customWidth="1"/>
    <col min="20" max="20" width="14.42578125" style="137"/>
    <col min="21" max="21" width="39.14062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Refs!A15</f>
        <v>Addysg Gorfforol</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3.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51"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B4:B51"/>
    <mergeCell ref="C4:C15"/>
    <mergeCell ref="D4:D15"/>
    <mergeCell ref="E4:E7"/>
    <mergeCell ref="F4:F7"/>
    <mergeCell ref="G4:G15"/>
    <mergeCell ref="H4:H7"/>
    <mergeCell ref="I4:I7"/>
    <mergeCell ref="E20:E23"/>
    <mergeCell ref="F20:F23"/>
    <mergeCell ref="E24:E27"/>
    <mergeCell ref="F24:F27"/>
    <mergeCell ref="E32:E35"/>
    <mergeCell ref="F32:F35"/>
    <mergeCell ref="H32:H35"/>
    <mergeCell ref="E28:E31"/>
    <mergeCell ref="F28:F31"/>
    <mergeCell ref="G28:G39"/>
    <mergeCell ref="H28:H31"/>
    <mergeCell ref="C40:C51"/>
    <mergeCell ref="D40:D51"/>
    <mergeCell ref="E40:E43"/>
    <mergeCell ref="F40:F43"/>
    <mergeCell ref="E36:E39"/>
    <mergeCell ref="J4:J15"/>
    <mergeCell ref="K4:K7"/>
    <mergeCell ref="L4:L7"/>
    <mergeCell ref="M4:M15"/>
    <mergeCell ref="N4:N7"/>
    <mergeCell ref="O4:O7"/>
    <mergeCell ref="N8:N11"/>
    <mergeCell ref="O8:O11"/>
    <mergeCell ref="N12:N15"/>
    <mergeCell ref="O12:O15"/>
    <mergeCell ref="Q12:Q15"/>
    <mergeCell ref="R12:R15"/>
    <mergeCell ref="C16:C27"/>
    <mergeCell ref="D16:D27"/>
    <mergeCell ref="E16:E19"/>
    <mergeCell ref="F16:F19"/>
    <mergeCell ref="G16:G27"/>
    <mergeCell ref="R8:R11"/>
    <mergeCell ref="E12:E15"/>
    <mergeCell ref="F12:F15"/>
    <mergeCell ref="H12:H15"/>
    <mergeCell ref="I12:I15"/>
    <mergeCell ref="K12:K15"/>
    <mergeCell ref="L12:L15"/>
    <mergeCell ref="E8:E11"/>
    <mergeCell ref="F8:F11"/>
    <mergeCell ref="H8:H11"/>
    <mergeCell ref="I8:I11"/>
    <mergeCell ref="K8:K11"/>
    <mergeCell ref="L8:L11"/>
    <mergeCell ref="P4:P15"/>
    <mergeCell ref="Q4:Q7"/>
    <mergeCell ref="R4:R7"/>
    <mergeCell ref="Q8:Q11"/>
    <mergeCell ref="R16:R19"/>
    <mergeCell ref="N20:N23"/>
    <mergeCell ref="O20:O23"/>
    <mergeCell ref="Q20:Q23"/>
    <mergeCell ref="R20:R23"/>
    <mergeCell ref="H16:H19"/>
    <mergeCell ref="I16:I19"/>
    <mergeCell ref="J16:J27"/>
    <mergeCell ref="K16:K19"/>
    <mergeCell ref="L16:L19"/>
    <mergeCell ref="M16:M27"/>
    <mergeCell ref="L20:L23"/>
    <mergeCell ref="H20:H23"/>
    <mergeCell ref="I20:I23"/>
    <mergeCell ref="K20:K23"/>
    <mergeCell ref="N16:N19"/>
    <mergeCell ref="O16:O19"/>
    <mergeCell ref="P16:P27"/>
    <mergeCell ref="Q16:Q19"/>
    <mergeCell ref="O24:O27"/>
    <mergeCell ref="Q24:Q27"/>
    <mergeCell ref="R24:R27"/>
    <mergeCell ref="H24:H27"/>
    <mergeCell ref="I24:I27"/>
    <mergeCell ref="R28:R31"/>
    <mergeCell ref="O32:O35"/>
    <mergeCell ref="Q32:Q35"/>
    <mergeCell ref="R32:R35"/>
    <mergeCell ref="I28:I31"/>
    <mergeCell ref="J28:J39"/>
    <mergeCell ref="K28:K31"/>
    <mergeCell ref="L28:L31"/>
    <mergeCell ref="M28:M39"/>
    <mergeCell ref="N28:N31"/>
    <mergeCell ref="N32:N35"/>
    <mergeCell ref="I32:I35"/>
    <mergeCell ref="K32:K35"/>
    <mergeCell ref="L32:L35"/>
    <mergeCell ref="O28:O31"/>
    <mergeCell ref="P28:P39"/>
    <mergeCell ref="Q28:Q31"/>
    <mergeCell ref="Q36:Q39"/>
    <mergeCell ref="R36:R39"/>
    <mergeCell ref="F36:F39"/>
    <mergeCell ref="H36:H39"/>
    <mergeCell ref="I36:I39"/>
    <mergeCell ref="K36:K39"/>
    <mergeCell ref="L36:L39"/>
    <mergeCell ref="N36:N39"/>
    <mergeCell ref="O36:O39"/>
    <mergeCell ref="K24:K27"/>
    <mergeCell ref="L24:L27"/>
    <mergeCell ref="N24:N27"/>
    <mergeCell ref="C28:C39"/>
    <mergeCell ref="D28:D39"/>
    <mergeCell ref="R40:R43"/>
    <mergeCell ref="N44:N47"/>
    <mergeCell ref="O44:O47"/>
    <mergeCell ref="Q44:Q47"/>
    <mergeCell ref="R44:R47"/>
    <mergeCell ref="H40:H43"/>
    <mergeCell ref="I40:I43"/>
    <mergeCell ref="J40:J51"/>
    <mergeCell ref="K40:K43"/>
    <mergeCell ref="L40:L43"/>
    <mergeCell ref="M40:M51"/>
    <mergeCell ref="L44:L47"/>
    <mergeCell ref="E44:E47"/>
    <mergeCell ref="F44:F47"/>
    <mergeCell ref="H44:H47"/>
    <mergeCell ref="I44:I47"/>
    <mergeCell ref="K44:K47"/>
    <mergeCell ref="N40:N43"/>
    <mergeCell ref="O40:O43"/>
    <mergeCell ref="P40:P51"/>
    <mergeCell ref="Q40:Q43"/>
    <mergeCell ref="O48:O51"/>
    <mergeCell ref="Q48:Q51"/>
    <mergeCell ref="R48:R51"/>
    <mergeCell ref="E48:E51"/>
    <mergeCell ref="F48:F51"/>
    <mergeCell ref="H48:H51"/>
    <mergeCell ref="I48:I51"/>
    <mergeCell ref="K48:K51"/>
    <mergeCell ref="L48:L51"/>
    <mergeCell ref="N48:N51"/>
    <mergeCell ref="G40:G51"/>
    <mergeCell ref="R52:R55"/>
    <mergeCell ref="N56:N59"/>
    <mergeCell ref="O56:O59"/>
    <mergeCell ref="Q56:Q59"/>
    <mergeCell ref="R56:R59"/>
    <mergeCell ref="H52:H55"/>
    <mergeCell ref="I52:I55"/>
    <mergeCell ref="J52:J63"/>
    <mergeCell ref="K52:K55"/>
    <mergeCell ref="L52:L55"/>
    <mergeCell ref="M52:M63"/>
    <mergeCell ref="L56:L59"/>
    <mergeCell ref="R60:R63"/>
    <mergeCell ref="K56:K59"/>
    <mergeCell ref="N52:N55"/>
    <mergeCell ref="O52:O55"/>
    <mergeCell ref="P52:P63"/>
    <mergeCell ref="Q52:Q55"/>
    <mergeCell ref="G52:G63"/>
    <mergeCell ref="O60:O63"/>
    <mergeCell ref="Q60:Q63"/>
    <mergeCell ref="E60:E63"/>
    <mergeCell ref="F60:F63"/>
    <mergeCell ref="H60:H63"/>
    <mergeCell ref="I60:I63"/>
    <mergeCell ref="K60:K63"/>
    <mergeCell ref="L60:L63"/>
    <mergeCell ref="N60:N63"/>
    <mergeCell ref="H56:H59"/>
    <mergeCell ref="I56:I59"/>
    <mergeCell ref="O68:O71"/>
    <mergeCell ref="G64:G75"/>
    <mergeCell ref="H64:H67"/>
    <mergeCell ref="I64:I67"/>
    <mergeCell ref="J64:J75"/>
    <mergeCell ref="K64:K67"/>
    <mergeCell ref="L64:L67"/>
    <mergeCell ref="E64:E67"/>
    <mergeCell ref="F64:F67"/>
    <mergeCell ref="O72:O75"/>
    <mergeCell ref="Q72:Q75"/>
    <mergeCell ref="R72:R75"/>
    <mergeCell ref="E72:E75"/>
    <mergeCell ref="F72:F75"/>
    <mergeCell ref="H72:H75"/>
    <mergeCell ref="I72:I75"/>
    <mergeCell ref="K72:K75"/>
    <mergeCell ref="L72:L75"/>
    <mergeCell ref="N72:N75"/>
    <mergeCell ref="P64:P75"/>
    <mergeCell ref="Q64:Q67"/>
    <mergeCell ref="R64:R67"/>
    <mergeCell ref="Q68:Q71"/>
    <mergeCell ref="R68:R71"/>
    <mergeCell ref="E68:E71"/>
    <mergeCell ref="F68:F71"/>
    <mergeCell ref="H68:H71"/>
    <mergeCell ref="I68:I71"/>
    <mergeCell ref="K68:K71"/>
    <mergeCell ref="L68:L71"/>
    <mergeCell ref="M64:M75"/>
    <mergeCell ref="N64:N67"/>
    <mergeCell ref="O64:O67"/>
    <mergeCell ref="N68:N71"/>
    <mergeCell ref="E108:E111"/>
    <mergeCell ref="F108:F111"/>
    <mergeCell ref="G88:G99"/>
    <mergeCell ref="H88:H91"/>
    <mergeCell ref="H108:H111"/>
    <mergeCell ref="I108:I111"/>
    <mergeCell ref="K108:K111"/>
    <mergeCell ref="L108:L111"/>
    <mergeCell ref="R76:R79"/>
    <mergeCell ref="O80:O83"/>
    <mergeCell ref="Q80:Q83"/>
    <mergeCell ref="R80:R83"/>
    <mergeCell ref="I76:I79"/>
    <mergeCell ref="J76:J87"/>
    <mergeCell ref="K76:K79"/>
    <mergeCell ref="L76:L79"/>
    <mergeCell ref="M76:M87"/>
    <mergeCell ref="N76:N79"/>
    <mergeCell ref="N80:N83"/>
    <mergeCell ref="R84:R87"/>
    <mergeCell ref="K80:K83"/>
    <mergeCell ref="L80:L83"/>
    <mergeCell ref="O76:O79"/>
    <mergeCell ref="P76:P87"/>
    <mergeCell ref="G76:G87"/>
    <mergeCell ref="H76:H79"/>
    <mergeCell ref="Q84:Q87"/>
    <mergeCell ref="K84:K87"/>
    <mergeCell ref="L84:L87"/>
    <mergeCell ref="N84:N87"/>
    <mergeCell ref="O84:O87"/>
    <mergeCell ref="E84:E87"/>
    <mergeCell ref="F84:F87"/>
    <mergeCell ref="H84:H87"/>
    <mergeCell ref="I84:I87"/>
    <mergeCell ref="H80:H83"/>
    <mergeCell ref="I80:I83"/>
    <mergeCell ref="Q76:Q79"/>
    <mergeCell ref="C76:C87"/>
    <mergeCell ref="D76:D87"/>
    <mergeCell ref="B52:B87"/>
    <mergeCell ref="C52:C63"/>
    <mergeCell ref="D52:D63"/>
    <mergeCell ref="C64:C75"/>
    <mergeCell ref="D64:D75"/>
    <mergeCell ref="E80:E83"/>
    <mergeCell ref="F80:F83"/>
    <mergeCell ref="E56:E59"/>
    <mergeCell ref="F56:F59"/>
    <mergeCell ref="E76:E79"/>
    <mergeCell ref="F76:F79"/>
    <mergeCell ref="E52:E55"/>
    <mergeCell ref="F52:F55"/>
    <mergeCell ref="C100:C111"/>
    <mergeCell ref="D100:D111"/>
    <mergeCell ref="I88:I91"/>
    <mergeCell ref="J88:J99"/>
    <mergeCell ref="K88:K91"/>
    <mergeCell ref="L88:L91"/>
    <mergeCell ref="O96:O99"/>
    <mergeCell ref="B88:B123"/>
    <mergeCell ref="C88:C99"/>
    <mergeCell ref="D88:D99"/>
    <mergeCell ref="E88:E91"/>
    <mergeCell ref="F88:F91"/>
    <mergeCell ref="E92:E95"/>
    <mergeCell ref="F92:F95"/>
    <mergeCell ref="H92:H95"/>
    <mergeCell ref="I92:I95"/>
    <mergeCell ref="E104:E107"/>
    <mergeCell ref="F104:F107"/>
    <mergeCell ref="H104:H107"/>
    <mergeCell ref="E100:E103"/>
    <mergeCell ref="F100:F103"/>
    <mergeCell ref="G100:G111"/>
    <mergeCell ref="H100:H103"/>
    <mergeCell ref="C112:C123"/>
    <mergeCell ref="Q96:Q99"/>
    <mergeCell ref="R96:R99"/>
    <mergeCell ref="E96:E99"/>
    <mergeCell ref="F96:F99"/>
    <mergeCell ref="H96:H99"/>
    <mergeCell ref="I96:I99"/>
    <mergeCell ref="K96:K99"/>
    <mergeCell ref="L96:L99"/>
    <mergeCell ref="N96:N99"/>
    <mergeCell ref="P88:P99"/>
    <mergeCell ref="Q88:Q91"/>
    <mergeCell ref="R88:R91"/>
    <mergeCell ref="Q92:Q95"/>
    <mergeCell ref="R92:R95"/>
    <mergeCell ref="K92:K95"/>
    <mergeCell ref="L92:L95"/>
    <mergeCell ref="M88:M99"/>
    <mergeCell ref="N88:N91"/>
    <mergeCell ref="O88:O91"/>
    <mergeCell ref="N92:N95"/>
    <mergeCell ref="O92:O95"/>
    <mergeCell ref="N108:N111"/>
    <mergeCell ref="O108:O111"/>
    <mergeCell ref="R100:R103"/>
    <mergeCell ref="O104:O107"/>
    <mergeCell ref="Q104:Q107"/>
    <mergeCell ref="R104:R107"/>
    <mergeCell ref="I100:I103"/>
    <mergeCell ref="J100:J111"/>
    <mergeCell ref="K100:K103"/>
    <mergeCell ref="L100:L103"/>
    <mergeCell ref="M100:M111"/>
    <mergeCell ref="N100:N103"/>
    <mergeCell ref="N104:N107"/>
    <mergeCell ref="I104:I107"/>
    <mergeCell ref="K104:K107"/>
    <mergeCell ref="L104:L107"/>
    <mergeCell ref="O100:O103"/>
    <mergeCell ref="P100:P111"/>
    <mergeCell ref="Q100:Q103"/>
    <mergeCell ref="Q108:Q111"/>
    <mergeCell ref="R108:R111"/>
    <mergeCell ref="R112:R115"/>
    <mergeCell ref="N116:N119"/>
    <mergeCell ref="O116:O119"/>
    <mergeCell ref="Q116:Q119"/>
    <mergeCell ref="R116:R119"/>
    <mergeCell ref="H112:H115"/>
    <mergeCell ref="I112:I115"/>
    <mergeCell ref="J112:J123"/>
    <mergeCell ref="K112:K115"/>
    <mergeCell ref="L112:L115"/>
    <mergeCell ref="M112:M123"/>
    <mergeCell ref="L116:L119"/>
    <mergeCell ref="H116:H119"/>
    <mergeCell ref="I116:I119"/>
    <mergeCell ref="K116:K119"/>
    <mergeCell ref="N112:N115"/>
    <mergeCell ref="O112:O115"/>
    <mergeCell ref="P112:P123"/>
    <mergeCell ref="Q112:Q115"/>
    <mergeCell ref="O120:O123"/>
    <mergeCell ref="Q120:Q123"/>
    <mergeCell ref="R120:R123"/>
    <mergeCell ref="N120:N123"/>
    <mergeCell ref="B124:B147"/>
    <mergeCell ref="C124:C135"/>
    <mergeCell ref="D124:D135"/>
    <mergeCell ref="E124:E127"/>
    <mergeCell ref="F124:F127"/>
    <mergeCell ref="G124:G135"/>
    <mergeCell ref="C136:C147"/>
    <mergeCell ref="D136:D147"/>
    <mergeCell ref="E136:E139"/>
    <mergeCell ref="F136:F139"/>
    <mergeCell ref="E128:E131"/>
    <mergeCell ref="F128:F131"/>
    <mergeCell ref="E132:E135"/>
    <mergeCell ref="F132:F135"/>
    <mergeCell ref="G136:G147"/>
    <mergeCell ref="D112:D123"/>
    <mergeCell ref="E112:E115"/>
    <mergeCell ref="E116:E119"/>
    <mergeCell ref="F116:F119"/>
    <mergeCell ref="F112:F115"/>
    <mergeCell ref="L132:L135"/>
    <mergeCell ref="N132:N135"/>
    <mergeCell ref="E140:E143"/>
    <mergeCell ref="F140:F143"/>
    <mergeCell ref="H140:H143"/>
    <mergeCell ref="I140:I143"/>
    <mergeCell ref="H124:H127"/>
    <mergeCell ref="I124:I127"/>
    <mergeCell ref="J124:J135"/>
    <mergeCell ref="K124:K127"/>
    <mergeCell ref="L124:L127"/>
    <mergeCell ref="M124:M135"/>
    <mergeCell ref="L128:L131"/>
    <mergeCell ref="H128:H131"/>
    <mergeCell ref="I128:I131"/>
    <mergeCell ref="K128:K131"/>
    <mergeCell ref="H132:H135"/>
    <mergeCell ref="I132:I135"/>
    <mergeCell ref="G112:G123"/>
    <mergeCell ref="L136:L139"/>
    <mergeCell ref="E144:E147"/>
    <mergeCell ref="F144:F147"/>
    <mergeCell ref="H144:H147"/>
    <mergeCell ref="R124:R127"/>
    <mergeCell ref="N128:N131"/>
    <mergeCell ref="O128:O131"/>
    <mergeCell ref="Q128:Q131"/>
    <mergeCell ref="R128:R131"/>
    <mergeCell ref="N124:N127"/>
    <mergeCell ref="O124:O127"/>
    <mergeCell ref="P124:P135"/>
    <mergeCell ref="Q124:Q127"/>
    <mergeCell ref="O132:O135"/>
    <mergeCell ref="Q132:Q135"/>
    <mergeCell ref="R132:R135"/>
    <mergeCell ref="I144:I147"/>
    <mergeCell ref="K144:K147"/>
    <mergeCell ref="L144:L147"/>
    <mergeCell ref="N144:N147"/>
    <mergeCell ref="P136:P147"/>
    <mergeCell ref="Q136:Q139"/>
    <mergeCell ref="K132:K135"/>
    <mergeCell ref="H136:H139"/>
    <mergeCell ref="I136:I139"/>
    <mergeCell ref="O144:O147"/>
    <mergeCell ref="Q144:Q147"/>
    <mergeCell ref="R144:R147"/>
    <mergeCell ref="B2:C2"/>
    <mergeCell ref="E120:E123"/>
    <mergeCell ref="F120:F123"/>
    <mergeCell ref="H120:H123"/>
    <mergeCell ref="I120:I123"/>
    <mergeCell ref="K120:K123"/>
    <mergeCell ref="L120:L123"/>
    <mergeCell ref="R136:R139"/>
    <mergeCell ref="Q140:Q143"/>
    <mergeCell ref="R140:R143"/>
    <mergeCell ref="K140:K143"/>
    <mergeCell ref="L140:L143"/>
    <mergeCell ref="M136:M147"/>
    <mergeCell ref="N136:N139"/>
    <mergeCell ref="O136:O139"/>
    <mergeCell ref="N140:N143"/>
    <mergeCell ref="O140:O143"/>
    <mergeCell ref="J136:J147"/>
    <mergeCell ref="K136:K139"/>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C342"/>
  <sheetViews>
    <sheetView workbookViewId="0">
      <pane xSplit="3" ySplit="2" topLeftCell="P3" activePane="bottomRight" state="frozen"/>
      <selection pane="topRight" activeCell="D1" sqref="D1"/>
      <selection pane="bottomLeft" activeCell="A3" sqref="A3"/>
      <selection pane="bottomRight" activeCell="U4" sqref="U4:U7"/>
    </sheetView>
  </sheetViews>
  <sheetFormatPr defaultColWidth="14.42578125" defaultRowHeight="12.75"/>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35.140625" style="137" customWidth="1"/>
    <col min="20" max="20" width="14.42578125" style="137"/>
    <col min="21" max="21" width="50"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Refs!A16</f>
        <v>TGCh</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4.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7.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B4:B51"/>
    <mergeCell ref="C4:C15"/>
    <mergeCell ref="D4:D15"/>
    <mergeCell ref="E4:E7"/>
    <mergeCell ref="F4:F7"/>
    <mergeCell ref="G4:G15"/>
    <mergeCell ref="H4:H7"/>
    <mergeCell ref="I4:I7"/>
    <mergeCell ref="E20:E23"/>
    <mergeCell ref="F20:F23"/>
    <mergeCell ref="E24:E27"/>
    <mergeCell ref="F24:F27"/>
    <mergeCell ref="E32:E35"/>
    <mergeCell ref="F32:F35"/>
    <mergeCell ref="H32:H35"/>
    <mergeCell ref="E28:E31"/>
    <mergeCell ref="F28:F31"/>
    <mergeCell ref="G28:G39"/>
    <mergeCell ref="H28:H31"/>
    <mergeCell ref="C40:C51"/>
    <mergeCell ref="D40:D51"/>
    <mergeCell ref="E40:E43"/>
    <mergeCell ref="F40:F43"/>
    <mergeCell ref="E36:E39"/>
    <mergeCell ref="J4:J15"/>
    <mergeCell ref="K4:K7"/>
    <mergeCell ref="L4:L7"/>
    <mergeCell ref="M4:M15"/>
    <mergeCell ref="N4:N7"/>
    <mergeCell ref="O4:O7"/>
    <mergeCell ref="N8:N11"/>
    <mergeCell ref="O8:O11"/>
    <mergeCell ref="N12:N15"/>
    <mergeCell ref="O12:O15"/>
    <mergeCell ref="Q12:Q15"/>
    <mergeCell ref="R12:R15"/>
    <mergeCell ref="C16:C27"/>
    <mergeCell ref="D16:D27"/>
    <mergeCell ref="E16:E19"/>
    <mergeCell ref="F16:F19"/>
    <mergeCell ref="G16:G27"/>
    <mergeCell ref="R8:R11"/>
    <mergeCell ref="E12:E15"/>
    <mergeCell ref="F12:F15"/>
    <mergeCell ref="H12:H15"/>
    <mergeCell ref="I12:I15"/>
    <mergeCell ref="K12:K15"/>
    <mergeCell ref="L12:L15"/>
    <mergeCell ref="E8:E11"/>
    <mergeCell ref="F8:F11"/>
    <mergeCell ref="H8:H11"/>
    <mergeCell ref="I8:I11"/>
    <mergeCell ref="K8:K11"/>
    <mergeCell ref="L8:L11"/>
    <mergeCell ref="P4:P15"/>
    <mergeCell ref="Q4:Q7"/>
    <mergeCell ref="R4:R7"/>
    <mergeCell ref="Q8:Q11"/>
    <mergeCell ref="R16:R19"/>
    <mergeCell ref="N20:N23"/>
    <mergeCell ref="O20:O23"/>
    <mergeCell ref="Q20:Q23"/>
    <mergeCell ref="R20:R23"/>
    <mergeCell ref="H16:H19"/>
    <mergeCell ref="I16:I19"/>
    <mergeCell ref="J16:J27"/>
    <mergeCell ref="K16:K19"/>
    <mergeCell ref="L16:L19"/>
    <mergeCell ref="M16:M27"/>
    <mergeCell ref="L20:L23"/>
    <mergeCell ref="H20:H23"/>
    <mergeCell ref="I20:I23"/>
    <mergeCell ref="K20:K23"/>
    <mergeCell ref="N16:N19"/>
    <mergeCell ref="O16:O19"/>
    <mergeCell ref="P16:P27"/>
    <mergeCell ref="Q16:Q19"/>
    <mergeCell ref="O24:O27"/>
    <mergeCell ref="Q24:Q27"/>
    <mergeCell ref="R24:R27"/>
    <mergeCell ref="H24:H27"/>
    <mergeCell ref="I24:I27"/>
    <mergeCell ref="R28:R31"/>
    <mergeCell ref="O32:O35"/>
    <mergeCell ref="Q32:Q35"/>
    <mergeCell ref="R32:R35"/>
    <mergeCell ref="I28:I31"/>
    <mergeCell ref="J28:J39"/>
    <mergeCell ref="K28:K31"/>
    <mergeCell ref="L28:L31"/>
    <mergeCell ref="M28:M39"/>
    <mergeCell ref="N28:N31"/>
    <mergeCell ref="N32:N35"/>
    <mergeCell ref="I32:I35"/>
    <mergeCell ref="K32:K35"/>
    <mergeCell ref="L32:L35"/>
    <mergeCell ref="O28:O31"/>
    <mergeCell ref="P28:P39"/>
    <mergeCell ref="Q28:Q31"/>
    <mergeCell ref="Q36:Q39"/>
    <mergeCell ref="R36:R39"/>
    <mergeCell ref="F36:F39"/>
    <mergeCell ref="H36:H39"/>
    <mergeCell ref="I36:I39"/>
    <mergeCell ref="K36:K39"/>
    <mergeCell ref="L36:L39"/>
    <mergeCell ref="N36:N39"/>
    <mergeCell ref="O36:O39"/>
    <mergeCell ref="K24:K27"/>
    <mergeCell ref="L24:L27"/>
    <mergeCell ref="N24:N27"/>
    <mergeCell ref="C28:C39"/>
    <mergeCell ref="D28:D39"/>
    <mergeCell ref="R40:R43"/>
    <mergeCell ref="N44:N47"/>
    <mergeCell ref="O44:O47"/>
    <mergeCell ref="Q44:Q47"/>
    <mergeCell ref="R44:R47"/>
    <mergeCell ref="H40:H43"/>
    <mergeCell ref="I40:I43"/>
    <mergeCell ref="J40:J51"/>
    <mergeCell ref="K40:K43"/>
    <mergeCell ref="L40:L43"/>
    <mergeCell ref="M40:M51"/>
    <mergeCell ref="L44:L47"/>
    <mergeCell ref="E44:E47"/>
    <mergeCell ref="F44:F47"/>
    <mergeCell ref="H44:H47"/>
    <mergeCell ref="I44:I47"/>
    <mergeCell ref="K44:K47"/>
    <mergeCell ref="N40:N43"/>
    <mergeCell ref="O40:O43"/>
    <mergeCell ref="P40:P51"/>
    <mergeCell ref="Q40:Q43"/>
    <mergeCell ref="O48:O51"/>
    <mergeCell ref="Q48:Q51"/>
    <mergeCell ref="R48:R51"/>
    <mergeCell ref="E48:E51"/>
    <mergeCell ref="F48:F51"/>
    <mergeCell ref="H48:H51"/>
    <mergeCell ref="I48:I51"/>
    <mergeCell ref="K48:K51"/>
    <mergeCell ref="L48:L51"/>
    <mergeCell ref="N48:N51"/>
    <mergeCell ref="G40:G51"/>
    <mergeCell ref="R52:R55"/>
    <mergeCell ref="N56:N59"/>
    <mergeCell ref="O56:O59"/>
    <mergeCell ref="Q56:Q59"/>
    <mergeCell ref="R56:R59"/>
    <mergeCell ref="H52:H55"/>
    <mergeCell ref="I52:I55"/>
    <mergeCell ref="J52:J63"/>
    <mergeCell ref="K52:K55"/>
    <mergeCell ref="L52:L55"/>
    <mergeCell ref="M52:M63"/>
    <mergeCell ref="L56:L59"/>
    <mergeCell ref="R60:R63"/>
    <mergeCell ref="K56:K59"/>
    <mergeCell ref="N52:N55"/>
    <mergeCell ref="O52:O55"/>
    <mergeCell ref="P52:P63"/>
    <mergeCell ref="Q52:Q55"/>
    <mergeCell ref="G52:G63"/>
    <mergeCell ref="O60:O63"/>
    <mergeCell ref="Q60:Q63"/>
    <mergeCell ref="E60:E63"/>
    <mergeCell ref="F60:F63"/>
    <mergeCell ref="H60:H63"/>
    <mergeCell ref="I60:I63"/>
    <mergeCell ref="K60:K63"/>
    <mergeCell ref="L60:L63"/>
    <mergeCell ref="N60:N63"/>
    <mergeCell ref="H56:H59"/>
    <mergeCell ref="I56:I59"/>
    <mergeCell ref="O68:O71"/>
    <mergeCell ref="G64:G75"/>
    <mergeCell ref="H64:H67"/>
    <mergeCell ref="I64:I67"/>
    <mergeCell ref="J64:J75"/>
    <mergeCell ref="K64:K67"/>
    <mergeCell ref="L64:L67"/>
    <mergeCell ref="E64:E67"/>
    <mergeCell ref="F64:F67"/>
    <mergeCell ref="O72:O75"/>
    <mergeCell ref="Q72:Q75"/>
    <mergeCell ref="R72:R75"/>
    <mergeCell ref="E72:E75"/>
    <mergeCell ref="F72:F75"/>
    <mergeCell ref="H72:H75"/>
    <mergeCell ref="I72:I75"/>
    <mergeCell ref="K72:K75"/>
    <mergeCell ref="L72:L75"/>
    <mergeCell ref="N72:N75"/>
    <mergeCell ref="P64:P75"/>
    <mergeCell ref="Q64:Q67"/>
    <mergeCell ref="R64:R67"/>
    <mergeCell ref="Q68:Q71"/>
    <mergeCell ref="R68:R71"/>
    <mergeCell ref="E68:E71"/>
    <mergeCell ref="F68:F71"/>
    <mergeCell ref="H68:H71"/>
    <mergeCell ref="I68:I71"/>
    <mergeCell ref="K68:K71"/>
    <mergeCell ref="L68:L71"/>
    <mergeCell ref="M64:M75"/>
    <mergeCell ref="N64:N67"/>
    <mergeCell ref="O64:O67"/>
    <mergeCell ref="N68:N71"/>
    <mergeCell ref="E108:E111"/>
    <mergeCell ref="F108:F111"/>
    <mergeCell ref="G88:G99"/>
    <mergeCell ref="H88:H91"/>
    <mergeCell ref="H108:H111"/>
    <mergeCell ref="I108:I111"/>
    <mergeCell ref="K108:K111"/>
    <mergeCell ref="L108:L111"/>
    <mergeCell ref="R76:R79"/>
    <mergeCell ref="O80:O83"/>
    <mergeCell ref="Q80:Q83"/>
    <mergeCell ref="R80:R83"/>
    <mergeCell ref="I76:I79"/>
    <mergeCell ref="J76:J87"/>
    <mergeCell ref="K76:K79"/>
    <mergeCell ref="L76:L79"/>
    <mergeCell ref="M76:M87"/>
    <mergeCell ref="N76:N79"/>
    <mergeCell ref="N80:N83"/>
    <mergeCell ref="R84:R87"/>
    <mergeCell ref="K80:K83"/>
    <mergeCell ref="L80:L83"/>
    <mergeCell ref="O76:O79"/>
    <mergeCell ref="P76:P87"/>
    <mergeCell ref="G76:G87"/>
    <mergeCell ref="H76:H79"/>
    <mergeCell ref="Q84:Q87"/>
    <mergeCell ref="K84:K87"/>
    <mergeCell ref="L84:L87"/>
    <mergeCell ref="N84:N87"/>
    <mergeCell ref="O84:O87"/>
    <mergeCell ref="E84:E87"/>
    <mergeCell ref="F84:F87"/>
    <mergeCell ref="H84:H87"/>
    <mergeCell ref="I84:I87"/>
    <mergeCell ref="H80:H83"/>
    <mergeCell ref="I80:I83"/>
    <mergeCell ref="Q76:Q79"/>
    <mergeCell ref="C76:C87"/>
    <mergeCell ref="D76:D87"/>
    <mergeCell ref="B52:B87"/>
    <mergeCell ref="C52:C63"/>
    <mergeCell ref="D52:D63"/>
    <mergeCell ref="C64:C75"/>
    <mergeCell ref="D64:D75"/>
    <mergeCell ref="E80:E83"/>
    <mergeCell ref="F80:F83"/>
    <mergeCell ref="E56:E59"/>
    <mergeCell ref="F56:F59"/>
    <mergeCell ref="E76:E79"/>
    <mergeCell ref="F76:F79"/>
    <mergeCell ref="E52:E55"/>
    <mergeCell ref="F52:F55"/>
    <mergeCell ref="C100:C111"/>
    <mergeCell ref="D100:D111"/>
    <mergeCell ref="I88:I91"/>
    <mergeCell ref="J88:J99"/>
    <mergeCell ref="K88:K91"/>
    <mergeCell ref="L88:L91"/>
    <mergeCell ref="O96:O99"/>
    <mergeCell ref="B88:B123"/>
    <mergeCell ref="C88:C99"/>
    <mergeCell ref="D88:D99"/>
    <mergeCell ref="E88:E91"/>
    <mergeCell ref="F88:F91"/>
    <mergeCell ref="E92:E95"/>
    <mergeCell ref="F92:F95"/>
    <mergeCell ref="H92:H95"/>
    <mergeCell ref="I92:I95"/>
    <mergeCell ref="E104:E107"/>
    <mergeCell ref="F104:F107"/>
    <mergeCell ref="H104:H107"/>
    <mergeCell ref="E100:E103"/>
    <mergeCell ref="F100:F103"/>
    <mergeCell ref="G100:G111"/>
    <mergeCell ref="H100:H103"/>
    <mergeCell ref="C112:C123"/>
    <mergeCell ref="Q96:Q99"/>
    <mergeCell ref="R96:R99"/>
    <mergeCell ref="E96:E99"/>
    <mergeCell ref="F96:F99"/>
    <mergeCell ref="H96:H99"/>
    <mergeCell ref="I96:I99"/>
    <mergeCell ref="K96:K99"/>
    <mergeCell ref="L96:L99"/>
    <mergeCell ref="N96:N99"/>
    <mergeCell ref="P88:P99"/>
    <mergeCell ref="Q88:Q91"/>
    <mergeCell ref="R88:R91"/>
    <mergeCell ref="Q92:Q95"/>
    <mergeCell ref="R92:R95"/>
    <mergeCell ref="K92:K95"/>
    <mergeCell ref="L92:L95"/>
    <mergeCell ref="M88:M99"/>
    <mergeCell ref="N88:N91"/>
    <mergeCell ref="O88:O91"/>
    <mergeCell ref="N92:N95"/>
    <mergeCell ref="O92:O95"/>
    <mergeCell ref="N108:N111"/>
    <mergeCell ref="O108:O111"/>
    <mergeCell ref="R100:R103"/>
    <mergeCell ref="O104:O107"/>
    <mergeCell ref="Q104:Q107"/>
    <mergeCell ref="R104:R107"/>
    <mergeCell ref="I100:I103"/>
    <mergeCell ref="J100:J111"/>
    <mergeCell ref="K100:K103"/>
    <mergeCell ref="L100:L103"/>
    <mergeCell ref="M100:M111"/>
    <mergeCell ref="N100:N103"/>
    <mergeCell ref="N104:N107"/>
    <mergeCell ref="I104:I107"/>
    <mergeCell ref="K104:K107"/>
    <mergeCell ref="L104:L107"/>
    <mergeCell ref="O100:O103"/>
    <mergeCell ref="P100:P111"/>
    <mergeCell ref="Q100:Q103"/>
    <mergeCell ref="Q108:Q111"/>
    <mergeCell ref="R108:R111"/>
    <mergeCell ref="R112:R115"/>
    <mergeCell ref="N116:N119"/>
    <mergeCell ref="O116:O119"/>
    <mergeCell ref="Q116:Q119"/>
    <mergeCell ref="R116:R119"/>
    <mergeCell ref="H112:H115"/>
    <mergeCell ref="I112:I115"/>
    <mergeCell ref="J112:J123"/>
    <mergeCell ref="K112:K115"/>
    <mergeCell ref="L112:L115"/>
    <mergeCell ref="M112:M123"/>
    <mergeCell ref="L116:L119"/>
    <mergeCell ref="H116:H119"/>
    <mergeCell ref="I116:I119"/>
    <mergeCell ref="K116:K119"/>
    <mergeCell ref="N112:N115"/>
    <mergeCell ref="O112:O115"/>
    <mergeCell ref="P112:P123"/>
    <mergeCell ref="Q112:Q115"/>
    <mergeCell ref="O120:O123"/>
    <mergeCell ref="Q120:Q123"/>
    <mergeCell ref="R120:R123"/>
    <mergeCell ref="N120:N123"/>
    <mergeCell ref="B124:B147"/>
    <mergeCell ref="C124:C135"/>
    <mergeCell ref="D124:D135"/>
    <mergeCell ref="E124:E127"/>
    <mergeCell ref="F124:F127"/>
    <mergeCell ref="G124:G135"/>
    <mergeCell ref="C136:C147"/>
    <mergeCell ref="D136:D147"/>
    <mergeCell ref="E136:E139"/>
    <mergeCell ref="F136:F139"/>
    <mergeCell ref="E128:E131"/>
    <mergeCell ref="F128:F131"/>
    <mergeCell ref="E132:E135"/>
    <mergeCell ref="F132:F135"/>
    <mergeCell ref="G136:G147"/>
    <mergeCell ref="D112:D123"/>
    <mergeCell ref="E112:E115"/>
    <mergeCell ref="E116:E119"/>
    <mergeCell ref="F116:F119"/>
    <mergeCell ref="F112:F115"/>
    <mergeCell ref="L132:L135"/>
    <mergeCell ref="N132:N135"/>
    <mergeCell ref="E140:E143"/>
    <mergeCell ref="F140:F143"/>
    <mergeCell ref="H140:H143"/>
    <mergeCell ref="I140:I143"/>
    <mergeCell ref="H124:H127"/>
    <mergeCell ref="I124:I127"/>
    <mergeCell ref="J124:J135"/>
    <mergeCell ref="K124:K127"/>
    <mergeCell ref="L124:L127"/>
    <mergeCell ref="M124:M135"/>
    <mergeCell ref="L128:L131"/>
    <mergeCell ref="H128:H131"/>
    <mergeCell ref="I128:I131"/>
    <mergeCell ref="K128:K131"/>
    <mergeCell ref="H132:H135"/>
    <mergeCell ref="I132:I135"/>
    <mergeCell ref="G112:G123"/>
    <mergeCell ref="L136:L139"/>
    <mergeCell ref="E144:E147"/>
    <mergeCell ref="F144:F147"/>
    <mergeCell ref="H144:H147"/>
    <mergeCell ref="R124:R127"/>
    <mergeCell ref="N128:N131"/>
    <mergeCell ref="O128:O131"/>
    <mergeCell ref="Q128:Q131"/>
    <mergeCell ref="R128:R131"/>
    <mergeCell ref="N124:N127"/>
    <mergeCell ref="O124:O127"/>
    <mergeCell ref="P124:P135"/>
    <mergeCell ref="Q124:Q127"/>
    <mergeCell ref="O132:O135"/>
    <mergeCell ref="Q132:Q135"/>
    <mergeCell ref="R132:R135"/>
    <mergeCell ref="I144:I147"/>
    <mergeCell ref="K144:K147"/>
    <mergeCell ref="L144:L147"/>
    <mergeCell ref="N144:N147"/>
    <mergeCell ref="P136:P147"/>
    <mergeCell ref="Q136:Q139"/>
    <mergeCell ref="K132:K135"/>
    <mergeCell ref="H136:H139"/>
    <mergeCell ref="I136:I139"/>
    <mergeCell ref="O144:O147"/>
    <mergeCell ref="Q144:Q147"/>
    <mergeCell ref="R144:R147"/>
    <mergeCell ref="B2:C2"/>
    <mergeCell ref="E120:E123"/>
    <mergeCell ref="F120:F123"/>
    <mergeCell ref="H120:H123"/>
    <mergeCell ref="I120:I123"/>
    <mergeCell ref="K120:K123"/>
    <mergeCell ref="L120:L123"/>
    <mergeCell ref="R136:R139"/>
    <mergeCell ref="Q140:Q143"/>
    <mergeCell ref="R140:R143"/>
    <mergeCell ref="K140:K143"/>
    <mergeCell ref="L140:L143"/>
    <mergeCell ref="M136:M147"/>
    <mergeCell ref="N136:N139"/>
    <mergeCell ref="O136:O139"/>
    <mergeCell ref="N140:N143"/>
    <mergeCell ref="O140:O143"/>
    <mergeCell ref="J136:J147"/>
    <mergeCell ref="K136:K139"/>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C342"/>
  <sheetViews>
    <sheetView zoomScaleNormal="10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2.75"/>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38.42578125" style="137" customWidth="1"/>
    <col min="20" max="20" width="14.42578125" style="137"/>
    <col min="21" max="21" width="4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Refs!A17</f>
        <v>Bagloriaeth Cymru</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68.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R8:R11"/>
    <mergeCell ref="K8:K11"/>
    <mergeCell ref="L8:L11"/>
    <mergeCell ref="L12:L15"/>
    <mergeCell ref="N12:N15"/>
    <mergeCell ref="O12:O15"/>
    <mergeCell ref="Q12:Q15"/>
    <mergeCell ref="R12:R15"/>
    <mergeCell ref="N8:N11"/>
    <mergeCell ref="O8:O11"/>
    <mergeCell ref="Q8:Q11"/>
    <mergeCell ref="M4:M15"/>
    <mergeCell ref="N4:N7"/>
    <mergeCell ref="O4:O7"/>
    <mergeCell ref="P4:P15"/>
    <mergeCell ref="Q4:Q7"/>
    <mergeCell ref="L4:L7"/>
    <mergeCell ref="S4:S15"/>
    <mergeCell ref="E16:E19"/>
    <mergeCell ref="F16:F19"/>
    <mergeCell ref="G16:G27"/>
    <mergeCell ref="H16:H19"/>
    <mergeCell ref="I16:I19"/>
    <mergeCell ref="J16:J27"/>
    <mergeCell ref="K16:K19"/>
    <mergeCell ref="K24:K27"/>
    <mergeCell ref="G4:G15"/>
    <mergeCell ref="H4:H7"/>
    <mergeCell ref="I4:I7"/>
    <mergeCell ref="J4:J15"/>
    <mergeCell ref="K4:K7"/>
    <mergeCell ref="E4:E7"/>
    <mergeCell ref="F4:F7"/>
    <mergeCell ref="E12:E15"/>
    <mergeCell ref="F12:F15"/>
    <mergeCell ref="H12:H15"/>
    <mergeCell ref="I12:I15"/>
    <mergeCell ref="K12:K15"/>
    <mergeCell ref="E8:E11"/>
    <mergeCell ref="F8:F11"/>
    <mergeCell ref="H8:H11"/>
    <mergeCell ref="I8:I11"/>
    <mergeCell ref="R16:R19"/>
    <mergeCell ref="E20:E23"/>
    <mergeCell ref="F20:F23"/>
    <mergeCell ref="H20:H23"/>
    <mergeCell ref="I20:I23"/>
    <mergeCell ref="K20:K23"/>
    <mergeCell ref="L20:L23"/>
    <mergeCell ref="N20:N23"/>
    <mergeCell ref="O20:O23"/>
    <mergeCell ref="L16:L19"/>
    <mergeCell ref="M16:M27"/>
    <mergeCell ref="N16:N19"/>
    <mergeCell ref="O16:O19"/>
    <mergeCell ref="P16:P27"/>
    <mergeCell ref="Q16:Q19"/>
    <mergeCell ref="Q20:Q23"/>
    <mergeCell ref="Q24:Q27"/>
    <mergeCell ref="R20:R23"/>
    <mergeCell ref="E24:E27"/>
    <mergeCell ref="F24:F27"/>
    <mergeCell ref="H24:H27"/>
    <mergeCell ref="I24:I27"/>
    <mergeCell ref="L24:L27"/>
    <mergeCell ref="N24:N27"/>
    <mergeCell ref="O24:O27"/>
    <mergeCell ref="R24:R27"/>
    <mergeCell ref="C28:C39"/>
    <mergeCell ref="D28:D39"/>
    <mergeCell ref="E28:E31"/>
    <mergeCell ref="F28:F31"/>
    <mergeCell ref="G28:G39"/>
    <mergeCell ref="H28:H31"/>
    <mergeCell ref="I28:I31"/>
    <mergeCell ref="J28:J39"/>
    <mergeCell ref="Q28:Q31"/>
    <mergeCell ref="R28:R31"/>
    <mergeCell ref="E32:E35"/>
    <mergeCell ref="F32:F35"/>
    <mergeCell ref="H32:H35"/>
    <mergeCell ref="I32:I35"/>
    <mergeCell ref="K32:K35"/>
    <mergeCell ref="L32:L35"/>
    <mergeCell ref="N32:N35"/>
    <mergeCell ref="K28:K31"/>
    <mergeCell ref="L28:L31"/>
    <mergeCell ref="M28:M39"/>
    <mergeCell ref="N28:N31"/>
    <mergeCell ref="O28:O31"/>
    <mergeCell ref="P28:P39"/>
    <mergeCell ref="O32:O35"/>
    <mergeCell ref="O36:O39"/>
    <mergeCell ref="Q32:Q35"/>
    <mergeCell ref="R32:R35"/>
    <mergeCell ref="E36:E39"/>
    <mergeCell ref="F36:F39"/>
    <mergeCell ref="H36:H39"/>
    <mergeCell ref="I36:I39"/>
    <mergeCell ref="K36:K39"/>
    <mergeCell ref="L36:L39"/>
    <mergeCell ref="N36:N39"/>
    <mergeCell ref="Q36:Q39"/>
    <mergeCell ref="R36:R39"/>
    <mergeCell ref="Q40:Q43"/>
    <mergeCell ref="R40:R43"/>
    <mergeCell ref="M40:M51"/>
    <mergeCell ref="Q48:Q51"/>
    <mergeCell ref="R48:R51"/>
    <mergeCell ref="N44:N47"/>
    <mergeCell ref="O44:O47"/>
    <mergeCell ref="O48:O51"/>
    <mergeCell ref="Q44:Q47"/>
    <mergeCell ref="R44:R47"/>
    <mergeCell ref="E48:E51"/>
    <mergeCell ref="F48:F51"/>
    <mergeCell ref="H48:H51"/>
    <mergeCell ref="I48:I51"/>
    <mergeCell ref="K48:K51"/>
    <mergeCell ref="L48:L51"/>
    <mergeCell ref="N48:N51"/>
    <mergeCell ref="P40:P51"/>
    <mergeCell ref="E44:E47"/>
    <mergeCell ref="F44:F47"/>
    <mergeCell ref="H44:H47"/>
    <mergeCell ref="I44:I47"/>
    <mergeCell ref="K44:K47"/>
    <mergeCell ref="L44:L47"/>
    <mergeCell ref="J40:J51"/>
    <mergeCell ref="K40:K43"/>
    <mergeCell ref="L40:L43"/>
    <mergeCell ref="I40:I43"/>
    <mergeCell ref="N40:N43"/>
    <mergeCell ref="O40:O43"/>
    <mergeCell ref="B52:B87"/>
    <mergeCell ref="C52:C63"/>
    <mergeCell ref="D52:D63"/>
    <mergeCell ref="E52:E55"/>
    <mergeCell ref="F52:F55"/>
    <mergeCell ref="G52:G63"/>
    <mergeCell ref="H52:H55"/>
    <mergeCell ref="C40:C51"/>
    <mergeCell ref="D40:D51"/>
    <mergeCell ref="E40:E43"/>
    <mergeCell ref="F40:F43"/>
    <mergeCell ref="G40:G51"/>
    <mergeCell ref="H40:H43"/>
    <mergeCell ref="C76:C87"/>
    <mergeCell ref="D76:D87"/>
    <mergeCell ref="E76:E79"/>
    <mergeCell ref="F76:F79"/>
    <mergeCell ref="G76:G87"/>
    <mergeCell ref="H76:H79"/>
    <mergeCell ref="B4:B51"/>
    <mergeCell ref="C4:C15"/>
    <mergeCell ref="D4:D15"/>
    <mergeCell ref="C16:C27"/>
    <mergeCell ref="D16:D27"/>
    <mergeCell ref="O76:O79"/>
    <mergeCell ref="P76:P87"/>
    <mergeCell ref="Q76:Q79"/>
    <mergeCell ref="O52:O55"/>
    <mergeCell ref="P52:P63"/>
    <mergeCell ref="I60:I63"/>
    <mergeCell ref="K60:K63"/>
    <mergeCell ref="L60:L63"/>
    <mergeCell ref="O60:O63"/>
    <mergeCell ref="N64:N67"/>
    <mergeCell ref="L68:L71"/>
    <mergeCell ref="N68:N71"/>
    <mergeCell ref="R52:R55"/>
    <mergeCell ref="E56:E59"/>
    <mergeCell ref="F56:F59"/>
    <mergeCell ref="H56:H59"/>
    <mergeCell ref="I56:I59"/>
    <mergeCell ref="K56:K59"/>
    <mergeCell ref="I52:I55"/>
    <mergeCell ref="J52:J63"/>
    <mergeCell ref="K52:K55"/>
    <mergeCell ref="L52:L55"/>
    <mergeCell ref="M52:M63"/>
    <mergeCell ref="N52:N55"/>
    <mergeCell ref="L56:L59"/>
    <mergeCell ref="N56:N59"/>
    <mergeCell ref="N60:N63"/>
    <mergeCell ref="O56:O59"/>
    <mergeCell ref="Q56:Q59"/>
    <mergeCell ref="R56:R59"/>
    <mergeCell ref="E60:E63"/>
    <mergeCell ref="F60:F63"/>
    <mergeCell ref="H60:H63"/>
    <mergeCell ref="Q60:Q63"/>
    <mergeCell ref="R60:R63"/>
    <mergeCell ref="Q52:Q55"/>
    <mergeCell ref="C64:C75"/>
    <mergeCell ref="D64:D75"/>
    <mergeCell ref="E64:E67"/>
    <mergeCell ref="F64:F67"/>
    <mergeCell ref="G64:G75"/>
    <mergeCell ref="H64:H67"/>
    <mergeCell ref="O64:O67"/>
    <mergeCell ref="P64:P75"/>
    <mergeCell ref="Q64:Q67"/>
    <mergeCell ref="J64:J75"/>
    <mergeCell ref="K64:K67"/>
    <mergeCell ref="L64:L67"/>
    <mergeCell ref="M64:M75"/>
    <mergeCell ref="Q68:Q71"/>
    <mergeCell ref="R68:R71"/>
    <mergeCell ref="E72:E75"/>
    <mergeCell ref="F72:F75"/>
    <mergeCell ref="H72:H75"/>
    <mergeCell ref="I72:I75"/>
    <mergeCell ref="K72:K75"/>
    <mergeCell ref="L72:L75"/>
    <mergeCell ref="O72:O75"/>
    <mergeCell ref="Q72:Q75"/>
    <mergeCell ref="R72:R75"/>
    <mergeCell ref="N72:N75"/>
    <mergeCell ref="O68:O71"/>
    <mergeCell ref="S64:S75"/>
    <mergeCell ref="R76:R79"/>
    <mergeCell ref="E80:E83"/>
    <mergeCell ref="F80:F83"/>
    <mergeCell ref="H80:H83"/>
    <mergeCell ref="I80:I83"/>
    <mergeCell ref="K80:K83"/>
    <mergeCell ref="I76:I79"/>
    <mergeCell ref="J76:J87"/>
    <mergeCell ref="K76:K79"/>
    <mergeCell ref="L76:L79"/>
    <mergeCell ref="M76:M87"/>
    <mergeCell ref="N76:N79"/>
    <mergeCell ref="L80:L83"/>
    <mergeCell ref="N80:N83"/>
    <mergeCell ref="N84:N87"/>
    <mergeCell ref="S76:S87"/>
    <mergeCell ref="R64:R67"/>
    <mergeCell ref="E68:E71"/>
    <mergeCell ref="F68:F71"/>
    <mergeCell ref="H68:H71"/>
    <mergeCell ref="I68:I71"/>
    <mergeCell ref="K68:K71"/>
    <mergeCell ref="I64:I67"/>
    <mergeCell ref="B88:B123"/>
    <mergeCell ref="C88:C99"/>
    <mergeCell ref="D88:D99"/>
    <mergeCell ref="E88:E91"/>
    <mergeCell ref="F88:F91"/>
    <mergeCell ref="G88:G99"/>
    <mergeCell ref="O80:O83"/>
    <mergeCell ref="Q80:Q83"/>
    <mergeCell ref="R80:R83"/>
    <mergeCell ref="E84:E87"/>
    <mergeCell ref="F84:F87"/>
    <mergeCell ref="H84:H87"/>
    <mergeCell ref="I84:I87"/>
    <mergeCell ref="K84:K87"/>
    <mergeCell ref="L84:L87"/>
    <mergeCell ref="H88:H91"/>
    <mergeCell ref="I88:I91"/>
    <mergeCell ref="J88:J99"/>
    <mergeCell ref="K88:K91"/>
    <mergeCell ref="L88:L91"/>
    <mergeCell ref="M88:M99"/>
    <mergeCell ref="O84:O87"/>
    <mergeCell ref="Q84:Q87"/>
    <mergeCell ref="R84:R87"/>
    <mergeCell ref="H104:H107"/>
    <mergeCell ref="I104:I107"/>
    <mergeCell ref="K104:K107"/>
    <mergeCell ref="E96:E99"/>
    <mergeCell ref="N88:N91"/>
    <mergeCell ref="O88:O91"/>
    <mergeCell ref="P88:P99"/>
    <mergeCell ref="Q88:Q91"/>
    <mergeCell ref="R88:R91"/>
    <mergeCell ref="N92:N95"/>
    <mergeCell ref="O92:O95"/>
    <mergeCell ref="Q92:Q95"/>
    <mergeCell ref="R92:R95"/>
    <mergeCell ref="R96:R99"/>
    <mergeCell ref="K100:K103"/>
    <mergeCell ref="L100:L103"/>
    <mergeCell ref="M100:M111"/>
    <mergeCell ref="N100:N103"/>
    <mergeCell ref="S88:S99"/>
    <mergeCell ref="C100:C111"/>
    <mergeCell ref="D100:D111"/>
    <mergeCell ref="E100:E103"/>
    <mergeCell ref="F100:F103"/>
    <mergeCell ref="G100:G111"/>
    <mergeCell ref="H100:H103"/>
    <mergeCell ref="I100:I103"/>
    <mergeCell ref="J100:J111"/>
    <mergeCell ref="Q100:Q103"/>
    <mergeCell ref="F108:F111"/>
    <mergeCell ref="H108:H111"/>
    <mergeCell ref="I108:I111"/>
    <mergeCell ref="K108:K111"/>
    <mergeCell ref="L108:L111"/>
    <mergeCell ref="N108:N111"/>
    <mergeCell ref="Q108:Q111"/>
    <mergeCell ref="R100:R103"/>
    <mergeCell ref="E104:E107"/>
    <mergeCell ref="F104:F107"/>
    <mergeCell ref="O100:O103"/>
    <mergeCell ref="P100:P111"/>
    <mergeCell ref="O104:O107"/>
    <mergeCell ref="O108:O111"/>
    <mergeCell ref="R104:R107"/>
    <mergeCell ref="E108:E111"/>
    <mergeCell ref="E92:E95"/>
    <mergeCell ref="F92:F95"/>
    <mergeCell ref="H92:H95"/>
    <mergeCell ref="I92:I95"/>
    <mergeCell ref="K92:K95"/>
    <mergeCell ref="L92:L95"/>
    <mergeCell ref="N96:N99"/>
    <mergeCell ref="O96:O99"/>
    <mergeCell ref="Q104:Q107"/>
    <mergeCell ref="L104:L107"/>
    <mergeCell ref="N104:N107"/>
    <mergeCell ref="Q96:Q99"/>
    <mergeCell ref="R108:R111"/>
    <mergeCell ref="F96:F99"/>
    <mergeCell ref="H96:H99"/>
    <mergeCell ref="I96:I99"/>
    <mergeCell ref="K96:K99"/>
    <mergeCell ref="L96:L99"/>
    <mergeCell ref="C112:C123"/>
    <mergeCell ref="D112:D123"/>
    <mergeCell ref="E112:E115"/>
    <mergeCell ref="F112:F115"/>
    <mergeCell ref="G112:G123"/>
    <mergeCell ref="H112:H115"/>
    <mergeCell ref="I112:I115"/>
    <mergeCell ref="Q116:Q119"/>
    <mergeCell ref="R116:R119"/>
    <mergeCell ref="E120:E123"/>
    <mergeCell ref="F120:F123"/>
    <mergeCell ref="H120:H123"/>
    <mergeCell ref="I120:I123"/>
    <mergeCell ref="K120:K123"/>
    <mergeCell ref="L120:L123"/>
    <mergeCell ref="N120:N123"/>
    <mergeCell ref="P112:P123"/>
    <mergeCell ref="Q112:Q115"/>
    <mergeCell ref="R112:R115"/>
    <mergeCell ref="E116:E119"/>
    <mergeCell ref="F116:F119"/>
    <mergeCell ref="H116:H119"/>
    <mergeCell ref="I116:I119"/>
    <mergeCell ref="K116:K119"/>
    <mergeCell ref="L116:L119"/>
    <mergeCell ref="J112:J123"/>
    <mergeCell ref="K112:K115"/>
    <mergeCell ref="L112:L115"/>
    <mergeCell ref="M112:M123"/>
    <mergeCell ref="Q120:Q123"/>
    <mergeCell ref="R120:R123"/>
    <mergeCell ref="N112:N115"/>
    <mergeCell ref="O112:O115"/>
    <mergeCell ref="N116:N119"/>
    <mergeCell ref="O116:O119"/>
    <mergeCell ref="O120:O123"/>
    <mergeCell ref="R128:R131"/>
    <mergeCell ref="E132:E135"/>
    <mergeCell ref="B124:B147"/>
    <mergeCell ref="C124:C135"/>
    <mergeCell ref="D124:D135"/>
    <mergeCell ref="E124:E127"/>
    <mergeCell ref="F124:F127"/>
    <mergeCell ref="G124:G135"/>
    <mergeCell ref="H124:H127"/>
    <mergeCell ref="O124:O127"/>
    <mergeCell ref="P124:P135"/>
    <mergeCell ref="I132:I135"/>
    <mergeCell ref="K132:K135"/>
    <mergeCell ref="L132:L135"/>
    <mergeCell ref="O132:O135"/>
    <mergeCell ref="N136:N139"/>
    <mergeCell ref="L140:L143"/>
    <mergeCell ref="N140:N143"/>
    <mergeCell ref="K124:K127"/>
    <mergeCell ref="L124:L127"/>
    <mergeCell ref="M124:M135"/>
    <mergeCell ref="N124:N127"/>
    <mergeCell ref="L128:L131"/>
    <mergeCell ref="N128:N131"/>
    <mergeCell ref="N132:N135"/>
    <mergeCell ref="O128:O131"/>
    <mergeCell ref="Q128:Q131"/>
    <mergeCell ref="S124:S135"/>
    <mergeCell ref="E136:E139"/>
    <mergeCell ref="F136:F139"/>
    <mergeCell ref="G136:G147"/>
    <mergeCell ref="H136:H139"/>
    <mergeCell ref="O136:O139"/>
    <mergeCell ref="P136:P147"/>
    <mergeCell ref="Q136:Q139"/>
    <mergeCell ref="E140:E143"/>
    <mergeCell ref="F140:F143"/>
    <mergeCell ref="H140:H143"/>
    <mergeCell ref="I140:I143"/>
    <mergeCell ref="K140:K143"/>
    <mergeCell ref="I136:I139"/>
    <mergeCell ref="J136:J147"/>
    <mergeCell ref="K136:K139"/>
    <mergeCell ref="N144:N147"/>
    <mergeCell ref="O144:O147"/>
    <mergeCell ref="E144:E147"/>
    <mergeCell ref="Q124:Q127"/>
    <mergeCell ref="R124:R127"/>
    <mergeCell ref="E128:E131"/>
    <mergeCell ref="F128:F131"/>
    <mergeCell ref="H128:H131"/>
    <mergeCell ref="B2:C2"/>
    <mergeCell ref="R144:R147"/>
    <mergeCell ref="O140:O143"/>
    <mergeCell ref="Q140:Q143"/>
    <mergeCell ref="R140:R143"/>
    <mergeCell ref="F132:F135"/>
    <mergeCell ref="H132:H135"/>
    <mergeCell ref="Q132:Q135"/>
    <mergeCell ref="R132:R135"/>
    <mergeCell ref="R136:R139"/>
    <mergeCell ref="F144:F147"/>
    <mergeCell ref="H144:H147"/>
    <mergeCell ref="I144:I147"/>
    <mergeCell ref="K144:K147"/>
    <mergeCell ref="L144:L147"/>
    <mergeCell ref="L136:L139"/>
    <mergeCell ref="M136:M147"/>
    <mergeCell ref="Q144:Q147"/>
    <mergeCell ref="C136:C147"/>
    <mergeCell ref="D136:D147"/>
    <mergeCell ref="I128:I131"/>
    <mergeCell ref="K128:K131"/>
    <mergeCell ref="I124:I127"/>
    <mergeCell ref="J124:J135"/>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C342"/>
  <sheetViews>
    <sheetView zoomScaleNormal="10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2.75"/>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35.140625" style="137" customWidth="1"/>
    <col min="20" max="20" width="14.42578125" style="137"/>
    <col min="21" max="21" width="41.570312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Refs!A18</f>
        <v>Pwnc arall 1</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78.7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R8:R11"/>
    <mergeCell ref="K8:K11"/>
    <mergeCell ref="L8:L11"/>
    <mergeCell ref="L12:L15"/>
    <mergeCell ref="N12:N15"/>
    <mergeCell ref="O12:O15"/>
    <mergeCell ref="Q12:Q15"/>
    <mergeCell ref="R12:R15"/>
    <mergeCell ref="N8:N11"/>
    <mergeCell ref="O8:O11"/>
    <mergeCell ref="Q8:Q11"/>
    <mergeCell ref="M4:M15"/>
    <mergeCell ref="N4:N7"/>
    <mergeCell ref="O4:O7"/>
    <mergeCell ref="P4:P15"/>
    <mergeCell ref="Q4:Q7"/>
    <mergeCell ref="L4:L7"/>
    <mergeCell ref="S4:S15"/>
    <mergeCell ref="E16:E19"/>
    <mergeCell ref="F16:F19"/>
    <mergeCell ref="G16:G27"/>
    <mergeCell ref="H16:H19"/>
    <mergeCell ref="I16:I19"/>
    <mergeCell ref="J16:J27"/>
    <mergeCell ref="K16:K19"/>
    <mergeCell ref="K24:K27"/>
    <mergeCell ref="G4:G15"/>
    <mergeCell ref="H4:H7"/>
    <mergeCell ref="I4:I7"/>
    <mergeCell ref="J4:J15"/>
    <mergeCell ref="K4:K7"/>
    <mergeCell ref="E4:E7"/>
    <mergeCell ref="F4:F7"/>
    <mergeCell ref="E12:E15"/>
    <mergeCell ref="F12:F15"/>
    <mergeCell ref="H12:H15"/>
    <mergeCell ref="I12:I15"/>
    <mergeCell ref="K12:K15"/>
    <mergeCell ref="E8:E11"/>
    <mergeCell ref="F8:F11"/>
    <mergeCell ref="H8:H11"/>
    <mergeCell ref="I8:I11"/>
    <mergeCell ref="R16:R19"/>
    <mergeCell ref="E20:E23"/>
    <mergeCell ref="F20:F23"/>
    <mergeCell ref="H20:H23"/>
    <mergeCell ref="I20:I23"/>
    <mergeCell ref="K20:K23"/>
    <mergeCell ref="L20:L23"/>
    <mergeCell ref="N20:N23"/>
    <mergeCell ref="O20:O23"/>
    <mergeCell ref="L16:L19"/>
    <mergeCell ref="M16:M27"/>
    <mergeCell ref="N16:N19"/>
    <mergeCell ref="O16:O19"/>
    <mergeCell ref="P16:P27"/>
    <mergeCell ref="Q16:Q19"/>
    <mergeCell ref="Q20:Q23"/>
    <mergeCell ref="Q24:Q27"/>
    <mergeCell ref="R20:R23"/>
    <mergeCell ref="E24:E27"/>
    <mergeCell ref="F24:F27"/>
    <mergeCell ref="H24:H27"/>
    <mergeCell ref="I24:I27"/>
    <mergeCell ref="L24:L27"/>
    <mergeCell ref="N24:N27"/>
    <mergeCell ref="O24:O27"/>
    <mergeCell ref="R24:R27"/>
    <mergeCell ref="C28:C39"/>
    <mergeCell ref="D28:D39"/>
    <mergeCell ref="E28:E31"/>
    <mergeCell ref="F28:F31"/>
    <mergeCell ref="G28:G39"/>
    <mergeCell ref="H28:H31"/>
    <mergeCell ref="I28:I31"/>
    <mergeCell ref="J28:J39"/>
    <mergeCell ref="Q28:Q31"/>
    <mergeCell ref="R28:R31"/>
    <mergeCell ref="E32:E35"/>
    <mergeCell ref="F32:F35"/>
    <mergeCell ref="H32:H35"/>
    <mergeCell ref="I32:I35"/>
    <mergeCell ref="K32:K35"/>
    <mergeCell ref="L32:L35"/>
    <mergeCell ref="N32:N35"/>
    <mergeCell ref="K28:K31"/>
    <mergeCell ref="L28:L31"/>
    <mergeCell ref="M28:M39"/>
    <mergeCell ref="N28:N31"/>
    <mergeCell ref="O28:O31"/>
    <mergeCell ref="P28:P39"/>
    <mergeCell ref="O32:O35"/>
    <mergeCell ref="O36:O39"/>
    <mergeCell ref="Q32:Q35"/>
    <mergeCell ref="R32:R35"/>
    <mergeCell ref="E36:E39"/>
    <mergeCell ref="F36:F39"/>
    <mergeCell ref="H36:H39"/>
    <mergeCell ref="I36:I39"/>
    <mergeCell ref="K36:K39"/>
    <mergeCell ref="L36:L39"/>
    <mergeCell ref="N36:N39"/>
    <mergeCell ref="Q36:Q39"/>
    <mergeCell ref="R36:R39"/>
    <mergeCell ref="Q40:Q43"/>
    <mergeCell ref="R40:R43"/>
    <mergeCell ref="M40:M51"/>
    <mergeCell ref="Q48:Q51"/>
    <mergeCell ref="R48:R51"/>
    <mergeCell ref="N44:N47"/>
    <mergeCell ref="O44:O47"/>
    <mergeCell ref="O48:O51"/>
    <mergeCell ref="Q44:Q47"/>
    <mergeCell ref="R44:R47"/>
    <mergeCell ref="E48:E51"/>
    <mergeCell ref="F48:F51"/>
    <mergeCell ref="H48:H51"/>
    <mergeCell ref="I48:I51"/>
    <mergeCell ref="K48:K51"/>
    <mergeCell ref="L48:L51"/>
    <mergeCell ref="N48:N51"/>
    <mergeCell ref="P40:P51"/>
    <mergeCell ref="E44:E47"/>
    <mergeCell ref="F44:F47"/>
    <mergeCell ref="H44:H47"/>
    <mergeCell ref="I44:I47"/>
    <mergeCell ref="K44:K47"/>
    <mergeCell ref="L44:L47"/>
    <mergeCell ref="J40:J51"/>
    <mergeCell ref="K40:K43"/>
    <mergeCell ref="L40:L43"/>
    <mergeCell ref="I40:I43"/>
    <mergeCell ref="N40:N43"/>
    <mergeCell ref="O40:O43"/>
    <mergeCell ref="B52:B87"/>
    <mergeCell ref="C52:C63"/>
    <mergeCell ref="D52:D63"/>
    <mergeCell ref="E52:E55"/>
    <mergeCell ref="F52:F55"/>
    <mergeCell ref="G52:G63"/>
    <mergeCell ref="H52:H55"/>
    <mergeCell ref="C40:C51"/>
    <mergeCell ref="D40:D51"/>
    <mergeCell ref="E40:E43"/>
    <mergeCell ref="F40:F43"/>
    <mergeCell ref="G40:G51"/>
    <mergeCell ref="H40:H43"/>
    <mergeCell ref="C76:C87"/>
    <mergeCell ref="D76:D87"/>
    <mergeCell ref="E76:E79"/>
    <mergeCell ref="F76:F79"/>
    <mergeCell ref="G76:G87"/>
    <mergeCell ref="H76:H79"/>
    <mergeCell ref="B4:B51"/>
    <mergeCell ref="C4:C15"/>
    <mergeCell ref="D4:D15"/>
    <mergeCell ref="C16:C27"/>
    <mergeCell ref="D16:D27"/>
    <mergeCell ref="O76:O79"/>
    <mergeCell ref="P76:P87"/>
    <mergeCell ref="Q76:Q79"/>
    <mergeCell ref="O52:O55"/>
    <mergeCell ref="P52:P63"/>
    <mergeCell ref="I60:I63"/>
    <mergeCell ref="K60:K63"/>
    <mergeCell ref="L60:L63"/>
    <mergeCell ref="O60:O63"/>
    <mergeCell ref="N64:N67"/>
    <mergeCell ref="L68:L71"/>
    <mergeCell ref="N68:N71"/>
    <mergeCell ref="R52:R55"/>
    <mergeCell ref="E56:E59"/>
    <mergeCell ref="F56:F59"/>
    <mergeCell ref="H56:H59"/>
    <mergeCell ref="I56:I59"/>
    <mergeCell ref="K56:K59"/>
    <mergeCell ref="I52:I55"/>
    <mergeCell ref="J52:J63"/>
    <mergeCell ref="K52:K55"/>
    <mergeCell ref="L52:L55"/>
    <mergeCell ref="M52:M63"/>
    <mergeCell ref="N52:N55"/>
    <mergeCell ref="L56:L59"/>
    <mergeCell ref="N56:N59"/>
    <mergeCell ref="N60:N63"/>
    <mergeCell ref="O56:O59"/>
    <mergeCell ref="Q56:Q59"/>
    <mergeCell ref="R56:R59"/>
    <mergeCell ref="E60:E63"/>
    <mergeCell ref="F60:F63"/>
    <mergeCell ref="H60:H63"/>
    <mergeCell ref="Q60:Q63"/>
    <mergeCell ref="R60:R63"/>
    <mergeCell ref="Q52:Q55"/>
    <mergeCell ref="C64:C75"/>
    <mergeCell ref="D64:D75"/>
    <mergeCell ref="E64:E67"/>
    <mergeCell ref="F64:F67"/>
    <mergeCell ref="G64:G75"/>
    <mergeCell ref="H64:H67"/>
    <mergeCell ref="O64:O67"/>
    <mergeCell ref="P64:P75"/>
    <mergeCell ref="Q64:Q67"/>
    <mergeCell ref="J64:J75"/>
    <mergeCell ref="K64:K67"/>
    <mergeCell ref="L64:L67"/>
    <mergeCell ref="M64:M75"/>
    <mergeCell ref="Q68:Q71"/>
    <mergeCell ref="R68:R71"/>
    <mergeCell ref="E72:E75"/>
    <mergeCell ref="F72:F75"/>
    <mergeCell ref="H72:H75"/>
    <mergeCell ref="I72:I75"/>
    <mergeCell ref="K72:K75"/>
    <mergeCell ref="L72:L75"/>
    <mergeCell ref="O72:O75"/>
    <mergeCell ref="Q72:Q75"/>
    <mergeCell ref="R72:R75"/>
    <mergeCell ref="N72:N75"/>
    <mergeCell ref="O68:O71"/>
    <mergeCell ref="S64:S75"/>
    <mergeCell ref="R76:R79"/>
    <mergeCell ref="E80:E83"/>
    <mergeCell ref="F80:F83"/>
    <mergeCell ref="H80:H83"/>
    <mergeCell ref="I80:I83"/>
    <mergeCell ref="K80:K83"/>
    <mergeCell ref="I76:I79"/>
    <mergeCell ref="J76:J87"/>
    <mergeCell ref="K76:K79"/>
    <mergeCell ref="L76:L79"/>
    <mergeCell ref="M76:M87"/>
    <mergeCell ref="N76:N79"/>
    <mergeCell ref="L80:L83"/>
    <mergeCell ref="N80:N83"/>
    <mergeCell ref="N84:N87"/>
    <mergeCell ref="S76:S87"/>
    <mergeCell ref="R64:R67"/>
    <mergeCell ref="E68:E71"/>
    <mergeCell ref="F68:F71"/>
    <mergeCell ref="H68:H71"/>
    <mergeCell ref="I68:I71"/>
    <mergeCell ref="K68:K71"/>
    <mergeCell ref="I64:I67"/>
    <mergeCell ref="B88:B123"/>
    <mergeCell ref="C88:C99"/>
    <mergeCell ref="D88:D99"/>
    <mergeCell ref="E88:E91"/>
    <mergeCell ref="F88:F91"/>
    <mergeCell ref="G88:G99"/>
    <mergeCell ref="O80:O83"/>
    <mergeCell ref="Q80:Q83"/>
    <mergeCell ref="R80:R83"/>
    <mergeCell ref="E84:E87"/>
    <mergeCell ref="F84:F87"/>
    <mergeCell ref="H84:H87"/>
    <mergeCell ref="I84:I87"/>
    <mergeCell ref="K84:K87"/>
    <mergeCell ref="L84:L87"/>
    <mergeCell ref="H88:H91"/>
    <mergeCell ref="I88:I91"/>
    <mergeCell ref="J88:J99"/>
    <mergeCell ref="K88:K91"/>
    <mergeCell ref="L88:L91"/>
    <mergeCell ref="M88:M99"/>
    <mergeCell ref="O84:O87"/>
    <mergeCell ref="Q84:Q87"/>
    <mergeCell ref="R84:R87"/>
    <mergeCell ref="H104:H107"/>
    <mergeCell ref="I104:I107"/>
    <mergeCell ref="K104:K107"/>
    <mergeCell ref="E96:E99"/>
    <mergeCell ref="N88:N91"/>
    <mergeCell ref="O88:O91"/>
    <mergeCell ref="P88:P99"/>
    <mergeCell ref="Q88:Q91"/>
    <mergeCell ref="R88:R91"/>
    <mergeCell ref="N92:N95"/>
    <mergeCell ref="O92:O95"/>
    <mergeCell ref="Q92:Q95"/>
    <mergeCell ref="R92:R95"/>
    <mergeCell ref="R96:R99"/>
    <mergeCell ref="K100:K103"/>
    <mergeCell ref="L100:L103"/>
    <mergeCell ref="M100:M111"/>
    <mergeCell ref="N100:N103"/>
    <mergeCell ref="S88:S99"/>
    <mergeCell ref="C100:C111"/>
    <mergeCell ref="D100:D111"/>
    <mergeCell ref="E100:E103"/>
    <mergeCell ref="F100:F103"/>
    <mergeCell ref="G100:G111"/>
    <mergeCell ref="H100:H103"/>
    <mergeCell ref="I100:I103"/>
    <mergeCell ref="J100:J111"/>
    <mergeCell ref="Q100:Q103"/>
    <mergeCell ref="F108:F111"/>
    <mergeCell ref="H108:H111"/>
    <mergeCell ref="I108:I111"/>
    <mergeCell ref="K108:K111"/>
    <mergeCell ref="L108:L111"/>
    <mergeCell ref="N108:N111"/>
    <mergeCell ref="Q108:Q111"/>
    <mergeCell ref="R100:R103"/>
    <mergeCell ref="E104:E107"/>
    <mergeCell ref="F104:F107"/>
    <mergeCell ref="O100:O103"/>
    <mergeCell ref="P100:P111"/>
    <mergeCell ref="O104:O107"/>
    <mergeCell ref="O108:O111"/>
    <mergeCell ref="R104:R107"/>
    <mergeCell ref="E108:E111"/>
    <mergeCell ref="E92:E95"/>
    <mergeCell ref="F92:F95"/>
    <mergeCell ref="H92:H95"/>
    <mergeCell ref="I92:I95"/>
    <mergeCell ref="K92:K95"/>
    <mergeCell ref="L92:L95"/>
    <mergeCell ref="N96:N99"/>
    <mergeCell ref="O96:O99"/>
    <mergeCell ref="Q104:Q107"/>
    <mergeCell ref="L104:L107"/>
    <mergeCell ref="N104:N107"/>
    <mergeCell ref="Q96:Q99"/>
    <mergeCell ref="R108:R111"/>
    <mergeCell ref="F96:F99"/>
    <mergeCell ref="H96:H99"/>
    <mergeCell ref="I96:I99"/>
    <mergeCell ref="K96:K99"/>
    <mergeCell ref="L96:L99"/>
    <mergeCell ref="C112:C123"/>
    <mergeCell ref="D112:D123"/>
    <mergeCell ref="E112:E115"/>
    <mergeCell ref="F112:F115"/>
    <mergeCell ref="G112:G123"/>
    <mergeCell ref="H112:H115"/>
    <mergeCell ref="I112:I115"/>
    <mergeCell ref="Q116:Q119"/>
    <mergeCell ref="R116:R119"/>
    <mergeCell ref="E120:E123"/>
    <mergeCell ref="F120:F123"/>
    <mergeCell ref="H120:H123"/>
    <mergeCell ref="I120:I123"/>
    <mergeCell ref="K120:K123"/>
    <mergeCell ref="L120:L123"/>
    <mergeCell ref="N120:N123"/>
    <mergeCell ref="P112:P123"/>
    <mergeCell ref="Q112:Q115"/>
    <mergeCell ref="R112:R115"/>
    <mergeCell ref="E116:E119"/>
    <mergeCell ref="F116:F119"/>
    <mergeCell ref="H116:H119"/>
    <mergeCell ref="I116:I119"/>
    <mergeCell ref="K116:K119"/>
    <mergeCell ref="L116:L119"/>
    <mergeCell ref="J112:J123"/>
    <mergeCell ref="K112:K115"/>
    <mergeCell ref="L112:L115"/>
    <mergeCell ref="M112:M123"/>
    <mergeCell ref="Q120:Q123"/>
    <mergeCell ref="R120:R123"/>
    <mergeCell ref="N112:N115"/>
    <mergeCell ref="O112:O115"/>
    <mergeCell ref="N116:N119"/>
    <mergeCell ref="O116:O119"/>
    <mergeCell ref="O120:O123"/>
    <mergeCell ref="R128:R131"/>
    <mergeCell ref="E132:E135"/>
    <mergeCell ref="B124:B147"/>
    <mergeCell ref="C124:C135"/>
    <mergeCell ref="D124:D135"/>
    <mergeCell ref="E124:E127"/>
    <mergeCell ref="F124:F127"/>
    <mergeCell ref="G124:G135"/>
    <mergeCell ref="H124:H127"/>
    <mergeCell ref="O124:O127"/>
    <mergeCell ref="P124:P135"/>
    <mergeCell ref="I132:I135"/>
    <mergeCell ref="K132:K135"/>
    <mergeCell ref="L132:L135"/>
    <mergeCell ref="O132:O135"/>
    <mergeCell ref="N136:N139"/>
    <mergeCell ref="L140:L143"/>
    <mergeCell ref="N140:N143"/>
    <mergeCell ref="K124:K127"/>
    <mergeCell ref="L124:L127"/>
    <mergeCell ref="M124:M135"/>
    <mergeCell ref="N124:N127"/>
    <mergeCell ref="L128:L131"/>
    <mergeCell ref="N128:N131"/>
    <mergeCell ref="N132:N135"/>
    <mergeCell ref="O128:O131"/>
    <mergeCell ref="Q128:Q131"/>
    <mergeCell ref="S124:S135"/>
    <mergeCell ref="E136:E139"/>
    <mergeCell ref="F136:F139"/>
    <mergeCell ref="G136:G147"/>
    <mergeCell ref="H136:H139"/>
    <mergeCell ref="O136:O139"/>
    <mergeCell ref="P136:P147"/>
    <mergeCell ref="Q136:Q139"/>
    <mergeCell ref="E140:E143"/>
    <mergeCell ref="F140:F143"/>
    <mergeCell ref="H140:H143"/>
    <mergeCell ref="I140:I143"/>
    <mergeCell ref="K140:K143"/>
    <mergeCell ref="I136:I139"/>
    <mergeCell ref="J136:J147"/>
    <mergeCell ref="K136:K139"/>
    <mergeCell ref="N144:N147"/>
    <mergeCell ref="O144:O147"/>
    <mergeCell ref="E144:E147"/>
    <mergeCell ref="Q124:Q127"/>
    <mergeCell ref="R124:R127"/>
    <mergeCell ref="E128:E131"/>
    <mergeCell ref="F128:F131"/>
    <mergeCell ref="H128:H131"/>
    <mergeCell ref="B2:C2"/>
    <mergeCell ref="R144:R147"/>
    <mergeCell ref="O140:O143"/>
    <mergeCell ref="Q140:Q143"/>
    <mergeCell ref="R140:R143"/>
    <mergeCell ref="F132:F135"/>
    <mergeCell ref="H132:H135"/>
    <mergeCell ref="Q132:Q135"/>
    <mergeCell ref="R132:R135"/>
    <mergeCell ref="R136:R139"/>
    <mergeCell ref="F144:F147"/>
    <mergeCell ref="H144:H147"/>
    <mergeCell ref="I144:I147"/>
    <mergeCell ref="K144:K147"/>
    <mergeCell ref="L144:L147"/>
    <mergeCell ref="L136:L139"/>
    <mergeCell ref="M136:M147"/>
    <mergeCell ref="Q144:Q147"/>
    <mergeCell ref="C136:C147"/>
    <mergeCell ref="D136:D147"/>
    <mergeCell ref="I128:I131"/>
    <mergeCell ref="K128:K131"/>
    <mergeCell ref="I124:I127"/>
    <mergeCell ref="J124:J135"/>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C342"/>
  <sheetViews>
    <sheetView zoomScaleNormal="10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2.75"/>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41.7109375" style="137" customWidth="1"/>
    <col min="20" max="20" width="14.42578125" style="137"/>
    <col min="21" max="21" width="40.710937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Refs!A19</f>
        <v>Pwnc arall 2</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1.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4.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R8:R11"/>
    <mergeCell ref="K8:K11"/>
    <mergeCell ref="L8:L11"/>
    <mergeCell ref="L12:L15"/>
    <mergeCell ref="N12:N15"/>
    <mergeCell ref="O12:O15"/>
    <mergeCell ref="Q12:Q15"/>
    <mergeCell ref="R12:R15"/>
    <mergeCell ref="N8:N11"/>
    <mergeCell ref="O8:O11"/>
    <mergeCell ref="Q8:Q11"/>
    <mergeCell ref="M4:M15"/>
    <mergeCell ref="N4:N7"/>
    <mergeCell ref="O4:O7"/>
    <mergeCell ref="P4:P15"/>
    <mergeCell ref="Q4:Q7"/>
    <mergeCell ref="L4:L7"/>
    <mergeCell ref="S4:S15"/>
    <mergeCell ref="E16:E19"/>
    <mergeCell ref="F16:F19"/>
    <mergeCell ref="G16:G27"/>
    <mergeCell ref="H16:H19"/>
    <mergeCell ref="I16:I19"/>
    <mergeCell ref="J16:J27"/>
    <mergeCell ref="K16:K19"/>
    <mergeCell ref="K24:K27"/>
    <mergeCell ref="G4:G15"/>
    <mergeCell ref="H4:H7"/>
    <mergeCell ref="I4:I7"/>
    <mergeCell ref="J4:J15"/>
    <mergeCell ref="K4:K7"/>
    <mergeCell ref="E4:E7"/>
    <mergeCell ref="F4:F7"/>
    <mergeCell ref="E12:E15"/>
    <mergeCell ref="F12:F15"/>
    <mergeCell ref="H12:H15"/>
    <mergeCell ref="I12:I15"/>
    <mergeCell ref="K12:K15"/>
    <mergeCell ref="E8:E11"/>
    <mergeCell ref="F8:F11"/>
    <mergeCell ref="H8:H11"/>
    <mergeCell ref="I8:I11"/>
    <mergeCell ref="R16:R19"/>
    <mergeCell ref="E20:E23"/>
    <mergeCell ref="F20:F23"/>
    <mergeCell ref="H20:H23"/>
    <mergeCell ref="I20:I23"/>
    <mergeCell ref="K20:K23"/>
    <mergeCell ref="L20:L23"/>
    <mergeCell ref="N20:N23"/>
    <mergeCell ref="O20:O23"/>
    <mergeCell ref="L16:L19"/>
    <mergeCell ref="M16:M27"/>
    <mergeCell ref="N16:N19"/>
    <mergeCell ref="O16:O19"/>
    <mergeCell ref="P16:P27"/>
    <mergeCell ref="Q16:Q19"/>
    <mergeCell ref="Q20:Q23"/>
    <mergeCell ref="Q24:Q27"/>
    <mergeCell ref="R20:R23"/>
    <mergeCell ref="E24:E27"/>
    <mergeCell ref="F24:F27"/>
    <mergeCell ref="H24:H27"/>
    <mergeCell ref="I24:I27"/>
    <mergeCell ref="L24:L27"/>
    <mergeCell ref="N24:N27"/>
    <mergeCell ref="O24:O27"/>
    <mergeCell ref="R24:R27"/>
    <mergeCell ref="C28:C39"/>
    <mergeCell ref="D28:D39"/>
    <mergeCell ref="E28:E31"/>
    <mergeCell ref="F28:F31"/>
    <mergeCell ref="G28:G39"/>
    <mergeCell ref="H28:H31"/>
    <mergeCell ref="I28:I31"/>
    <mergeCell ref="J28:J39"/>
    <mergeCell ref="Q28:Q31"/>
    <mergeCell ref="R28:R31"/>
    <mergeCell ref="E32:E35"/>
    <mergeCell ref="F32:F35"/>
    <mergeCell ref="H32:H35"/>
    <mergeCell ref="I32:I35"/>
    <mergeCell ref="K32:K35"/>
    <mergeCell ref="L32:L35"/>
    <mergeCell ref="N32:N35"/>
    <mergeCell ref="K28:K31"/>
    <mergeCell ref="L28:L31"/>
    <mergeCell ref="M28:M39"/>
    <mergeCell ref="N28:N31"/>
    <mergeCell ref="O28:O31"/>
    <mergeCell ref="P28:P39"/>
    <mergeCell ref="O32:O35"/>
    <mergeCell ref="O36:O39"/>
    <mergeCell ref="Q32:Q35"/>
    <mergeCell ref="R32:R35"/>
    <mergeCell ref="E36:E39"/>
    <mergeCell ref="F36:F39"/>
    <mergeCell ref="H36:H39"/>
    <mergeCell ref="I36:I39"/>
    <mergeCell ref="K36:K39"/>
    <mergeCell ref="L36:L39"/>
    <mergeCell ref="N36:N39"/>
    <mergeCell ref="Q36:Q39"/>
    <mergeCell ref="R36:R39"/>
    <mergeCell ref="Q40:Q43"/>
    <mergeCell ref="R40:R43"/>
    <mergeCell ref="M40:M51"/>
    <mergeCell ref="Q48:Q51"/>
    <mergeCell ref="R48:R51"/>
    <mergeCell ref="N44:N47"/>
    <mergeCell ref="O44:O47"/>
    <mergeCell ref="O48:O51"/>
    <mergeCell ref="Q44:Q47"/>
    <mergeCell ref="R44:R47"/>
    <mergeCell ref="E48:E51"/>
    <mergeCell ref="F48:F51"/>
    <mergeCell ref="H48:H51"/>
    <mergeCell ref="I48:I51"/>
    <mergeCell ref="K48:K51"/>
    <mergeCell ref="L48:L51"/>
    <mergeCell ref="N48:N51"/>
    <mergeCell ref="P40:P51"/>
    <mergeCell ref="E44:E47"/>
    <mergeCell ref="F44:F47"/>
    <mergeCell ref="H44:H47"/>
    <mergeCell ref="I44:I47"/>
    <mergeCell ref="K44:K47"/>
    <mergeCell ref="L44:L47"/>
    <mergeCell ref="J40:J51"/>
    <mergeCell ref="K40:K43"/>
    <mergeCell ref="L40:L43"/>
    <mergeCell ref="I40:I43"/>
    <mergeCell ref="N40:N43"/>
    <mergeCell ref="O40:O43"/>
    <mergeCell ref="B52:B87"/>
    <mergeCell ref="C52:C63"/>
    <mergeCell ref="D52:D63"/>
    <mergeCell ref="E52:E55"/>
    <mergeCell ref="F52:F55"/>
    <mergeCell ref="G52:G63"/>
    <mergeCell ref="H52:H55"/>
    <mergeCell ref="C40:C51"/>
    <mergeCell ref="D40:D51"/>
    <mergeCell ref="E40:E43"/>
    <mergeCell ref="F40:F43"/>
    <mergeCell ref="G40:G51"/>
    <mergeCell ref="H40:H43"/>
    <mergeCell ref="C76:C87"/>
    <mergeCell ref="D76:D87"/>
    <mergeCell ref="E76:E79"/>
    <mergeCell ref="F76:F79"/>
    <mergeCell ref="G76:G87"/>
    <mergeCell ref="H76:H79"/>
    <mergeCell ref="B4:B51"/>
    <mergeCell ref="C4:C15"/>
    <mergeCell ref="D4:D15"/>
    <mergeCell ref="C16:C27"/>
    <mergeCell ref="D16:D27"/>
    <mergeCell ref="O76:O79"/>
    <mergeCell ref="P76:P87"/>
    <mergeCell ref="Q76:Q79"/>
    <mergeCell ref="O52:O55"/>
    <mergeCell ref="P52:P63"/>
    <mergeCell ref="I60:I63"/>
    <mergeCell ref="K60:K63"/>
    <mergeCell ref="L60:L63"/>
    <mergeCell ref="O60:O63"/>
    <mergeCell ref="N64:N67"/>
    <mergeCell ref="L68:L71"/>
    <mergeCell ref="N68:N71"/>
    <mergeCell ref="R52:R55"/>
    <mergeCell ref="E56:E59"/>
    <mergeCell ref="F56:F59"/>
    <mergeCell ref="H56:H59"/>
    <mergeCell ref="I56:I59"/>
    <mergeCell ref="K56:K59"/>
    <mergeCell ref="I52:I55"/>
    <mergeCell ref="J52:J63"/>
    <mergeCell ref="K52:K55"/>
    <mergeCell ref="L52:L55"/>
    <mergeCell ref="M52:M63"/>
    <mergeCell ref="N52:N55"/>
    <mergeCell ref="L56:L59"/>
    <mergeCell ref="N56:N59"/>
    <mergeCell ref="N60:N63"/>
    <mergeCell ref="O56:O59"/>
    <mergeCell ref="Q56:Q59"/>
    <mergeCell ref="R56:R59"/>
    <mergeCell ref="E60:E63"/>
    <mergeCell ref="F60:F63"/>
    <mergeCell ref="H60:H63"/>
    <mergeCell ref="Q60:Q63"/>
    <mergeCell ref="R60:R63"/>
    <mergeCell ref="Q52:Q55"/>
    <mergeCell ref="C64:C75"/>
    <mergeCell ref="D64:D75"/>
    <mergeCell ref="E64:E67"/>
    <mergeCell ref="F64:F67"/>
    <mergeCell ref="G64:G75"/>
    <mergeCell ref="H64:H67"/>
    <mergeCell ref="O64:O67"/>
    <mergeCell ref="P64:P75"/>
    <mergeCell ref="Q64:Q67"/>
    <mergeCell ref="J64:J75"/>
    <mergeCell ref="K64:K67"/>
    <mergeCell ref="L64:L67"/>
    <mergeCell ref="M64:M75"/>
    <mergeCell ref="Q68:Q71"/>
    <mergeCell ref="R68:R71"/>
    <mergeCell ref="E72:E75"/>
    <mergeCell ref="F72:F75"/>
    <mergeCell ref="H72:H75"/>
    <mergeCell ref="I72:I75"/>
    <mergeCell ref="K72:K75"/>
    <mergeCell ref="L72:L75"/>
    <mergeCell ref="O72:O75"/>
    <mergeCell ref="Q72:Q75"/>
    <mergeCell ref="R72:R75"/>
    <mergeCell ref="N72:N75"/>
    <mergeCell ref="O68:O71"/>
    <mergeCell ref="S64:S75"/>
    <mergeCell ref="R76:R79"/>
    <mergeCell ref="E80:E83"/>
    <mergeCell ref="F80:F83"/>
    <mergeCell ref="H80:H83"/>
    <mergeCell ref="I80:I83"/>
    <mergeCell ref="K80:K83"/>
    <mergeCell ref="I76:I79"/>
    <mergeCell ref="J76:J87"/>
    <mergeCell ref="K76:K79"/>
    <mergeCell ref="L76:L79"/>
    <mergeCell ref="M76:M87"/>
    <mergeCell ref="N76:N79"/>
    <mergeCell ref="L80:L83"/>
    <mergeCell ref="N80:N83"/>
    <mergeCell ref="N84:N87"/>
    <mergeCell ref="S76:S87"/>
    <mergeCell ref="R64:R67"/>
    <mergeCell ref="E68:E71"/>
    <mergeCell ref="F68:F71"/>
    <mergeCell ref="H68:H71"/>
    <mergeCell ref="I68:I71"/>
    <mergeCell ref="K68:K71"/>
    <mergeCell ref="I64:I67"/>
    <mergeCell ref="B88:B123"/>
    <mergeCell ref="C88:C99"/>
    <mergeCell ref="D88:D99"/>
    <mergeCell ref="E88:E91"/>
    <mergeCell ref="F88:F91"/>
    <mergeCell ref="G88:G99"/>
    <mergeCell ref="O80:O83"/>
    <mergeCell ref="Q80:Q83"/>
    <mergeCell ref="R80:R83"/>
    <mergeCell ref="E84:E87"/>
    <mergeCell ref="F84:F87"/>
    <mergeCell ref="H84:H87"/>
    <mergeCell ref="I84:I87"/>
    <mergeCell ref="K84:K87"/>
    <mergeCell ref="L84:L87"/>
    <mergeCell ref="H88:H91"/>
    <mergeCell ref="I88:I91"/>
    <mergeCell ref="J88:J99"/>
    <mergeCell ref="K88:K91"/>
    <mergeCell ref="L88:L91"/>
    <mergeCell ref="M88:M99"/>
    <mergeCell ref="O84:O87"/>
    <mergeCell ref="Q84:Q87"/>
    <mergeCell ref="R84:R87"/>
    <mergeCell ref="H104:H107"/>
    <mergeCell ref="I104:I107"/>
    <mergeCell ref="K104:K107"/>
    <mergeCell ref="E96:E99"/>
    <mergeCell ref="N88:N91"/>
    <mergeCell ref="O88:O91"/>
    <mergeCell ref="P88:P99"/>
    <mergeCell ref="Q88:Q91"/>
    <mergeCell ref="R88:R91"/>
    <mergeCell ref="N92:N95"/>
    <mergeCell ref="O92:O95"/>
    <mergeCell ref="Q92:Q95"/>
    <mergeCell ref="R92:R95"/>
    <mergeCell ref="R96:R99"/>
    <mergeCell ref="K100:K103"/>
    <mergeCell ref="L100:L103"/>
    <mergeCell ref="M100:M111"/>
    <mergeCell ref="N100:N103"/>
    <mergeCell ref="S88:S99"/>
    <mergeCell ref="C100:C111"/>
    <mergeCell ref="D100:D111"/>
    <mergeCell ref="E100:E103"/>
    <mergeCell ref="F100:F103"/>
    <mergeCell ref="G100:G111"/>
    <mergeCell ref="H100:H103"/>
    <mergeCell ref="I100:I103"/>
    <mergeCell ref="J100:J111"/>
    <mergeCell ref="Q100:Q103"/>
    <mergeCell ref="F108:F111"/>
    <mergeCell ref="H108:H111"/>
    <mergeCell ref="I108:I111"/>
    <mergeCell ref="K108:K111"/>
    <mergeCell ref="L108:L111"/>
    <mergeCell ref="N108:N111"/>
    <mergeCell ref="Q108:Q111"/>
    <mergeCell ref="R100:R103"/>
    <mergeCell ref="E104:E107"/>
    <mergeCell ref="F104:F107"/>
    <mergeCell ref="O100:O103"/>
    <mergeCell ref="P100:P111"/>
    <mergeCell ref="O104:O107"/>
    <mergeCell ref="O108:O111"/>
    <mergeCell ref="R104:R107"/>
    <mergeCell ref="E108:E111"/>
    <mergeCell ref="E92:E95"/>
    <mergeCell ref="F92:F95"/>
    <mergeCell ref="H92:H95"/>
    <mergeCell ref="I92:I95"/>
    <mergeCell ref="K92:K95"/>
    <mergeCell ref="L92:L95"/>
    <mergeCell ref="N96:N99"/>
    <mergeCell ref="O96:O99"/>
    <mergeCell ref="Q104:Q107"/>
    <mergeCell ref="L104:L107"/>
    <mergeCell ref="N104:N107"/>
    <mergeCell ref="Q96:Q99"/>
    <mergeCell ref="R108:R111"/>
    <mergeCell ref="F96:F99"/>
    <mergeCell ref="H96:H99"/>
    <mergeCell ref="I96:I99"/>
    <mergeCell ref="K96:K99"/>
    <mergeCell ref="L96:L99"/>
    <mergeCell ref="C112:C123"/>
    <mergeCell ref="D112:D123"/>
    <mergeCell ref="E112:E115"/>
    <mergeCell ref="F112:F115"/>
    <mergeCell ref="G112:G123"/>
    <mergeCell ref="H112:H115"/>
    <mergeCell ref="I112:I115"/>
    <mergeCell ref="Q116:Q119"/>
    <mergeCell ref="R116:R119"/>
    <mergeCell ref="E120:E123"/>
    <mergeCell ref="F120:F123"/>
    <mergeCell ref="H120:H123"/>
    <mergeCell ref="I120:I123"/>
    <mergeCell ref="K120:K123"/>
    <mergeCell ref="L120:L123"/>
    <mergeCell ref="N120:N123"/>
    <mergeCell ref="P112:P123"/>
    <mergeCell ref="Q112:Q115"/>
    <mergeCell ref="R112:R115"/>
    <mergeCell ref="E116:E119"/>
    <mergeCell ref="F116:F119"/>
    <mergeCell ref="H116:H119"/>
    <mergeCell ref="I116:I119"/>
    <mergeCell ref="K116:K119"/>
    <mergeCell ref="L116:L119"/>
    <mergeCell ref="J112:J123"/>
    <mergeCell ref="K112:K115"/>
    <mergeCell ref="L112:L115"/>
    <mergeCell ref="M112:M123"/>
    <mergeCell ref="Q120:Q123"/>
    <mergeCell ref="R120:R123"/>
    <mergeCell ref="N112:N115"/>
    <mergeCell ref="O112:O115"/>
    <mergeCell ref="N116:N119"/>
    <mergeCell ref="O116:O119"/>
    <mergeCell ref="O120:O123"/>
    <mergeCell ref="R128:R131"/>
    <mergeCell ref="E132:E135"/>
    <mergeCell ref="B124:B147"/>
    <mergeCell ref="C124:C135"/>
    <mergeCell ref="D124:D135"/>
    <mergeCell ref="E124:E127"/>
    <mergeCell ref="F124:F127"/>
    <mergeCell ref="G124:G135"/>
    <mergeCell ref="H124:H127"/>
    <mergeCell ref="O124:O127"/>
    <mergeCell ref="P124:P135"/>
    <mergeCell ref="I132:I135"/>
    <mergeCell ref="K132:K135"/>
    <mergeCell ref="L132:L135"/>
    <mergeCell ref="O132:O135"/>
    <mergeCell ref="N136:N139"/>
    <mergeCell ref="L140:L143"/>
    <mergeCell ref="N140:N143"/>
    <mergeCell ref="K124:K127"/>
    <mergeCell ref="L124:L127"/>
    <mergeCell ref="M124:M135"/>
    <mergeCell ref="N124:N127"/>
    <mergeCell ref="L128:L131"/>
    <mergeCell ref="N128:N131"/>
    <mergeCell ref="N132:N135"/>
    <mergeCell ref="O128:O131"/>
    <mergeCell ref="Q128:Q131"/>
    <mergeCell ref="S124:S135"/>
    <mergeCell ref="E136:E139"/>
    <mergeCell ref="F136:F139"/>
    <mergeCell ref="G136:G147"/>
    <mergeCell ref="H136:H139"/>
    <mergeCell ref="O136:O139"/>
    <mergeCell ref="P136:P147"/>
    <mergeCell ref="Q136:Q139"/>
    <mergeCell ref="E140:E143"/>
    <mergeCell ref="F140:F143"/>
    <mergeCell ref="H140:H143"/>
    <mergeCell ref="I140:I143"/>
    <mergeCell ref="K140:K143"/>
    <mergeCell ref="I136:I139"/>
    <mergeCell ref="J136:J147"/>
    <mergeCell ref="K136:K139"/>
    <mergeCell ref="N144:N147"/>
    <mergeCell ref="O144:O147"/>
    <mergeCell ref="E144:E147"/>
    <mergeCell ref="Q124:Q127"/>
    <mergeCell ref="R124:R127"/>
    <mergeCell ref="E128:E131"/>
    <mergeCell ref="F128:F131"/>
    <mergeCell ref="H128:H131"/>
    <mergeCell ref="B2:C2"/>
    <mergeCell ref="R144:R147"/>
    <mergeCell ref="O140:O143"/>
    <mergeCell ref="Q140:Q143"/>
    <mergeCell ref="R140:R143"/>
    <mergeCell ref="F132:F135"/>
    <mergeCell ref="H132:H135"/>
    <mergeCell ref="Q132:Q135"/>
    <mergeCell ref="R132:R135"/>
    <mergeCell ref="R136:R139"/>
    <mergeCell ref="F144:F147"/>
    <mergeCell ref="H144:H147"/>
    <mergeCell ref="I144:I147"/>
    <mergeCell ref="K144:K147"/>
    <mergeCell ref="L144:L147"/>
    <mergeCell ref="L136:L139"/>
    <mergeCell ref="M136:M147"/>
    <mergeCell ref="Q144:Q147"/>
    <mergeCell ref="C136:C147"/>
    <mergeCell ref="D136:D147"/>
    <mergeCell ref="I128:I131"/>
    <mergeCell ref="K128:K131"/>
    <mergeCell ref="I124:I127"/>
    <mergeCell ref="J124:J135"/>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AE904"/>
  <sheetViews>
    <sheetView zoomScale="85" zoomScaleNormal="85" workbookViewId="0">
      <selection activeCell="O7" sqref="O7"/>
    </sheetView>
  </sheetViews>
  <sheetFormatPr defaultColWidth="14.42578125" defaultRowHeight="15.75" customHeight="1"/>
  <cols>
    <col min="1" max="1" width="2.85546875" customWidth="1"/>
    <col min="2" max="2" width="15.140625" customWidth="1"/>
    <col min="3" max="3" width="25.42578125" customWidth="1"/>
    <col min="4" max="15" width="9.7109375" customWidth="1"/>
    <col min="16" max="21" width="9.7109375" style="137" customWidth="1"/>
    <col min="22" max="22" width="7.7109375" customWidth="1"/>
    <col min="23" max="23" width="7.7109375" style="180" customWidth="1"/>
    <col min="24" max="27" width="7.7109375" customWidth="1"/>
  </cols>
  <sheetData>
    <row r="1" spans="1:31" ht="9" customHeight="1">
      <c r="A1" s="172"/>
      <c r="B1" s="2"/>
      <c r="C1" s="3"/>
      <c r="D1" s="4"/>
      <c r="E1" s="4"/>
      <c r="F1" s="168"/>
      <c r="G1" s="4"/>
      <c r="H1" s="4"/>
      <c r="I1" s="4"/>
      <c r="J1" s="4"/>
      <c r="K1" s="4"/>
      <c r="L1" s="4"/>
      <c r="M1" s="4"/>
      <c r="N1" s="4"/>
      <c r="O1" s="4"/>
      <c r="P1" s="4"/>
      <c r="Q1" s="4"/>
      <c r="R1" s="4"/>
      <c r="S1" s="4"/>
      <c r="T1" s="4"/>
      <c r="U1" s="4"/>
      <c r="V1" s="172"/>
      <c r="X1" s="172"/>
      <c r="Y1" s="172"/>
      <c r="Z1" s="172"/>
      <c r="AA1" s="172"/>
      <c r="AB1" s="172"/>
      <c r="AC1" s="172"/>
      <c r="AD1" s="172"/>
      <c r="AE1" s="172"/>
    </row>
    <row r="2" spans="1:31" ht="29.25" customHeight="1">
      <c r="A2" s="172"/>
      <c r="B2" s="216" t="str">
        <f>IF(Refs!B29=1,"Fframwaith Cymwyseddau Digidol   Crynodeb darpariaeth","Digital Competence Framework   Provision summary")</f>
        <v>Fframwaith Cymwyseddau Digidol   Crynodeb darpariaeth</v>
      </c>
      <c r="C2" s="217"/>
      <c r="D2" s="217"/>
      <c r="E2" s="217"/>
      <c r="F2" s="217"/>
      <c r="G2" s="217"/>
      <c r="H2" s="217"/>
      <c r="I2" s="217"/>
      <c r="J2" s="217"/>
      <c r="K2" s="217"/>
      <c r="L2" s="217"/>
      <c r="M2" s="217"/>
      <c r="N2" s="217"/>
      <c r="O2" s="218"/>
      <c r="P2" s="140"/>
      <c r="Q2" s="140"/>
      <c r="R2" s="140"/>
      <c r="S2" s="140"/>
      <c r="T2" s="140"/>
      <c r="U2" s="140"/>
      <c r="V2" s="172"/>
      <c r="X2" s="172"/>
      <c r="Y2" s="172"/>
      <c r="Z2" s="172"/>
      <c r="AA2" s="172"/>
      <c r="AB2" s="172"/>
      <c r="AC2" s="172"/>
      <c r="AD2" s="172"/>
      <c r="AE2" s="172"/>
    </row>
    <row r="3" spans="1:31" ht="31.5" customHeight="1">
      <c r="A3" s="172"/>
      <c r="B3" s="6"/>
      <c r="C3" s="172"/>
      <c r="D3" s="4"/>
      <c r="E3" s="4"/>
      <c r="F3" s="168"/>
      <c r="G3" s="4"/>
      <c r="H3" s="4"/>
      <c r="I3" s="162" t="str">
        <f>IF(Refs!B29=1,"Crynodeb fesul pwnc","Subject summary")</f>
        <v>Crynodeb fesul pwnc</v>
      </c>
      <c r="J3" s="4"/>
      <c r="K3" s="4"/>
      <c r="L3" s="4"/>
      <c r="M3" s="4"/>
      <c r="N3" s="4"/>
      <c r="O3" s="4"/>
      <c r="P3" s="4"/>
      <c r="Q3" s="4"/>
      <c r="R3" s="4"/>
      <c r="S3" s="4"/>
      <c r="T3" s="4"/>
      <c r="U3" s="4"/>
      <c r="V3" s="215" t="str">
        <f>IF(Refs!B29=1,"Crynodeb fesul blwyddyn","Year by year summary")</f>
        <v>Crynodeb fesul blwyddyn</v>
      </c>
      <c r="W3" s="215"/>
      <c r="X3" s="215"/>
      <c r="Y3" s="215"/>
      <c r="Z3" s="215"/>
      <c r="AA3" s="215"/>
      <c r="AB3" s="172"/>
      <c r="AC3" s="172"/>
      <c r="AD3" s="172"/>
      <c r="AE3" s="172"/>
    </row>
    <row r="4" spans="1:31" ht="114.75" customHeight="1">
      <c r="A4" s="7"/>
      <c r="B4" s="3"/>
      <c r="C4" s="3"/>
      <c r="D4" s="165" t="str">
        <f>Refs!$C36</f>
        <v>Cymraeg</v>
      </c>
      <c r="E4" s="165" t="str">
        <f>Refs!$C37</f>
        <v>Saesneg</v>
      </c>
      <c r="F4" s="165" t="str">
        <f>Refs!$C38</f>
        <v>Mathemateg</v>
      </c>
      <c r="G4" s="165" t="str">
        <f>Refs!$C39</f>
        <v>Gwyddoniaeth</v>
      </c>
      <c r="H4" s="165" t="str">
        <f>Refs!$C40</f>
        <v>Hanes</v>
      </c>
      <c r="I4" s="165" t="str">
        <f>Refs!$C41</f>
        <v>Daearyddiaeth</v>
      </c>
      <c r="J4" s="166" t="str">
        <f>Refs!$C42</f>
        <v>Addysg Grefyddol</v>
      </c>
      <c r="K4" s="166" t="str">
        <f>Refs!$C43</f>
        <v>Technoleg</v>
      </c>
      <c r="L4" s="166" t="str">
        <f>Refs!$C44</f>
        <v>Celf</v>
      </c>
      <c r="M4" s="166" t="str">
        <f>Refs!$C45</f>
        <v>Cerddoriaeth</v>
      </c>
      <c r="N4" s="166" t="str">
        <f>Refs!$C46</f>
        <v>Drama</v>
      </c>
      <c r="O4" s="166" t="str">
        <f>Refs!$C47</f>
        <v>Ieithoedd Modern</v>
      </c>
      <c r="P4" s="166" t="str">
        <f>Refs!$C48</f>
        <v>Addysg Gorfforol</v>
      </c>
      <c r="Q4" s="166" t="str">
        <f>Refs!$C49</f>
        <v>TGCh</v>
      </c>
      <c r="R4" s="166" t="str">
        <f>Refs!$C50</f>
        <v>Bagloriaeth Cymru</v>
      </c>
      <c r="S4" s="167" t="str">
        <f>Refs!$C51</f>
        <v>Pwnc arall 1</v>
      </c>
      <c r="T4" s="167" t="str">
        <f>Refs!$C52</f>
        <v>Pwnc arall 2</v>
      </c>
      <c r="U4" s="167" t="str">
        <f>Refs!$C53</f>
        <v>Pwnc arall 3</v>
      </c>
      <c r="V4" s="163">
        <v>6</v>
      </c>
      <c r="W4" s="163">
        <v>7</v>
      </c>
      <c r="X4" s="163">
        <v>8</v>
      </c>
      <c r="Y4" s="163">
        <v>9</v>
      </c>
      <c r="Z4" s="163">
        <v>10</v>
      </c>
      <c r="AA4" s="163">
        <v>11</v>
      </c>
      <c r="AB4" s="7"/>
      <c r="AC4" s="7"/>
      <c r="AD4" s="7"/>
      <c r="AE4" s="7"/>
    </row>
    <row r="5" spans="1:31" ht="35.1" customHeight="1">
      <c r="A5" s="172"/>
      <c r="B5" s="221" t="str">
        <f ca="1">Cymraeg!B4</f>
        <v>1. Dinasyddiaeth</v>
      </c>
      <c r="C5" s="156" t="str">
        <f ca="1">'Addysg Grefyddol'!C4</f>
        <v>Hunaniaeth, delwedd ac enw da</v>
      </c>
      <c r="D5" s="169" t="str">
        <f>Cymraeg!$F204&amp;Cymraeg!$I204&amp;Cymraeg!$L204&amp;Cymraeg!$O204&amp;Cymraeg!$R204&amp;Cymraeg!$U204</f>
        <v/>
      </c>
      <c r="E5" s="169" t="str">
        <f>Saesneg!$F204&amp;Saesneg!$I204&amp;Saesneg!$L204&amp;Saesneg!$O204&amp;Saesneg!$R204&amp;Saesneg!$U204</f>
        <v/>
      </c>
      <c r="F5" s="169" t="str">
        <f>Mathemateg!$F204&amp;Mathemateg!$I204&amp;Mathemateg!$L204&amp;Mathemateg!$O204&amp;Mathemateg!$R204&amp;Mathemateg!$U204</f>
        <v/>
      </c>
      <c r="G5" s="169" t="str">
        <f>Gwyddoniaeth!$F204&amp;Gwyddoniaeth!$I204&amp;Gwyddoniaeth!$L204&amp;Gwyddoniaeth!$O204&amp;Gwyddoniaeth!$R204&amp;Gwyddoniaeth!$U204</f>
        <v/>
      </c>
      <c r="H5" s="169" t="str">
        <f>Hanes!$F204&amp;Hanes!$I204&amp;Hanes!$L204&amp;Hanes!$O204&amp;Hanes!$R204&amp;Hanes!$U204</f>
        <v/>
      </c>
      <c r="I5" s="169" t="str">
        <f>Daearyddiaeth!$F204&amp;Daearyddiaeth!$I204&amp;Daearyddiaeth!$L204&amp;Daearyddiaeth!$O204&amp;Daearyddiaeth!$R204&amp;Daearyddiaeth!$U204</f>
        <v/>
      </c>
      <c r="J5" s="169" t="str">
        <f>'Addysg Grefyddol'!$F204&amp;'Addysg Grefyddol'!$I204&amp;'Addysg Grefyddol'!$L204&amp;'Addysg Grefyddol'!$O204&amp;'Addysg Grefyddol'!$R204&amp;'Addysg Grefyddol'!$U204</f>
        <v/>
      </c>
      <c r="K5" s="169" t="str">
        <f>'Dylunio Technoleg'!$F204&amp;'Dylunio Technoleg'!$I204&amp;'Dylunio Technoleg'!$L204&amp;'Dylunio Technoleg'!$O204&amp;'Dylunio Technoleg'!$R204&amp;'Dylunio Technoleg'!$U204</f>
        <v/>
      </c>
      <c r="L5" s="169" t="str">
        <f>Celf!$F204&amp;Celf!$I204&amp;Celf!$L204&amp;Celf!$O204&amp;Celf!$R204&amp;Celf!$U204</f>
        <v/>
      </c>
      <c r="M5" s="169" t="str">
        <f>Cerddoriaeth!$F204&amp;Cerddoriaeth!$I204&amp;Cerddoriaeth!$L204&amp;Cerddoriaeth!$O204&amp;Cerddoriaeth!$R204&amp;Cerddoriaeth!$U204</f>
        <v/>
      </c>
      <c r="N5" s="169" t="str">
        <f>Drama!$F204&amp;Drama!$I204&amp;Drama!$L204&amp;Drama!$O204&amp;Drama!$R204&amp;Drama!$U204</f>
        <v/>
      </c>
      <c r="O5" s="169" t="str">
        <f>'Ieithoedd Modern'!$F204&amp;'Ieithoedd Modern'!$I204&amp;'Ieithoedd Modern'!$L204&amp;'Ieithoedd Modern'!$O204&amp;'Ieithoedd Modern'!$R204&amp;'Ieithoedd Modern'!$U204</f>
        <v/>
      </c>
      <c r="P5" s="169" t="str">
        <f>'Addysg Gorfforol'!$F204&amp;'Addysg Gorfforol'!$I204&amp;'Addysg Gorfforol'!$L204&amp;'Addysg Gorfforol'!$O204&amp;'Addysg Gorfforol'!$R204&amp;'Addysg Gorfforol'!$U204</f>
        <v/>
      </c>
      <c r="Q5" s="169" t="str">
        <f>TGCh!$F204&amp;TGCh!$I204&amp;TGCh!$L204&amp;TGCh!$O204&amp;TGCh!$R204&amp;TGCh!$U204</f>
        <v/>
      </c>
      <c r="R5" s="169" t="str">
        <f>'Bagloriaeth Cymru'!$F204&amp;'Bagloriaeth Cymru'!$I204&amp;'Bagloriaeth Cymru'!$L204&amp;'Bagloriaeth Cymru'!$O204&amp;'Bagloriaeth Cymru'!$R204&amp;'Bagloriaeth Cymru'!$U204</f>
        <v/>
      </c>
      <c r="S5" s="169" t="str">
        <f>'Pwnc Arall 1'!$F204&amp;'Pwnc Arall 1'!$I204&amp;'Pwnc Arall 1'!$L204&amp;'Pwnc Arall 1'!$O204&amp;'Pwnc Arall 1'!$R204&amp;'Pwnc Arall 1'!$U204</f>
        <v/>
      </c>
      <c r="T5" s="169" t="str">
        <f>'Pwnc Arall 2'!$F204&amp;'Pwnc Arall 2'!$I204&amp;'Pwnc Arall 2'!$L204&amp;'Pwnc Arall 2'!$O204&amp;'Pwnc Arall 2'!$R204&amp;'Pwnc Arall 2'!$U204</f>
        <v/>
      </c>
      <c r="U5" s="169" t="str">
        <f>'Pwnc Arall 3'!$F204&amp;'Pwnc Arall 3'!$I204&amp;'Pwnc Arall 3'!$L204&amp;'Pwnc Arall 3'!$O204&amp;'Pwnc Arall 3'!$R204&amp;'Pwnc Arall 3'!$U204</f>
        <v/>
      </c>
      <c r="V5" s="164">
        <f t="array" ref="V5">SUM(LEN($D5:$U5)-LEN(SUBSTITUTE($D5:$U5,V$4,"")))</f>
        <v>0</v>
      </c>
      <c r="W5" s="164">
        <f t="array" ref="W5">SUM(LEN($D5:$U5)-LEN(SUBSTITUTE($D5:$U5,W$4,"")))</f>
        <v>0</v>
      </c>
      <c r="X5" s="164">
        <f t="array" ref="X5">SUM(LEN($D5:$U5)-LEN(SUBSTITUTE($D5:$U5,X$4,"")))</f>
        <v>0</v>
      </c>
      <c r="Y5" s="164">
        <f t="array" ref="Y5">SUM(LEN($D5:$U5)-LEN(SUBSTITUTE($D5:$U5,Y$4,"")))</f>
        <v>0</v>
      </c>
      <c r="Z5" s="164">
        <f t="array" ref="Z5">SUM(LEN($D5:$U5)-LEN(SUBSTITUTE($D5:$U5,Z$4,"")))/2</f>
        <v>0</v>
      </c>
      <c r="AA5" s="164">
        <f t="array" ref="AA5">SUM(LEN($D5:$U5)-LEN(SUBSTITUTE($D5:$U5,AA$4,"")))/2</f>
        <v>0</v>
      </c>
      <c r="AB5" s="172"/>
      <c r="AC5" s="172"/>
      <c r="AD5" s="172"/>
      <c r="AE5" s="172"/>
    </row>
    <row r="6" spans="1:31" ht="35.1" customHeight="1">
      <c r="A6" s="172"/>
      <c r="B6" s="222"/>
      <c r="C6" s="156" t="str">
        <f ca="1">'Addysg Grefyddol'!C16</f>
        <v>Iechyd a lles</v>
      </c>
      <c r="D6" s="169" t="str">
        <f>Cymraeg!$F205&amp;Cymraeg!$I205&amp;Cymraeg!$L205&amp;Cymraeg!$O205&amp;Cymraeg!$R205&amp;Cymraeg!$U205</f>
        <v/>
      </c>
      <c r="E6" s="169" t="str">
        <f>Saesneg!$F205&amp;Saesneg!$I205&amp;Saesneg!$L205&amp;Saesneg!$O205&amp;Saesneg!$R205&amp;Saesneg!$U205</f>
        <v/>
      </c>
      <c r="F6" s="169" t="str">
        <f>Mathemateg!$F205&amp;Mathemateg!$I205&amp;Mathemateg!$L205&amp;Mathemateg!$O205&amp;Mathemateg!$R205&amp;Mathemateg!$U205</f>
        <v/>
      </c>
      <c r="G6" s="169" t="str">
        <f>Gwyddoniaeth!$F205&amp;Gwyddoniaeth!$I205&amp;Gwyddoniaeth!$L205&amp;Gwyddoniaeth!$O205&amp;Gwyddoniaeth!$R205&amp;Gwyddoniaeth!$U205</f>
        <v/>
      </c>
      <c r="H6" s="169" t="str">
        <f>Hanes!$F205&amp;Hanes!$I205&amp;Hanes!$L205&amp;Hanes!$O205&amp;Hanes!$R205&amp;Hanes!$U205</f>
        <v/>
      </c>
      <c r="I6" s="169" t="str">
        <f>Daearyddiaeth!$F205&amp;Daearyddiaeth!$I205&amp;Daearyddiaeth!$L205&amp;Daearyddiaeth!$O205&amp;Daearyddiaeth!$R205&amp;Daearyddiaeth!$U205</f>
        <v/>
      </c>
      <c r="J6" s="169" t="str">
        <f>'Addysg Grefyddol'!$F205&amp;'Addysg Grefyddol'!$I205&amp;'Addysg Grefyddol'!$L205&amp;'Addysg Grefyddol'!$O205&amp;'Addysg Grefyddol'!$R205&amp;'Addysg Grefyddol'!$U205</f>
        <v/>
      </c>
      <c r="K6" s="169" t="str">
        <f>'Dylunio Technoleg'!$F205&amp;'Dylunio Technoleg'!$I205&amp;'Dylunio Technoleg'!$L205&amp;'Dylunio Technoleg'!$O205&amp;'Dylunio Technoleg'!$R205&amp;'Dylunio Technoleg'!$U205</f>
        <v/>
      </c>
      <c r="L6" s="169" t="str">
        <f>Celf!$F205&amp;Celf!$I205&amp;Celf!$L205&amp;Celf!$O205&amp;Celf!$R205&amp;Celf!$U205</f>
        <v/>
      </c>
      <c r="M6" s="169" t="str">
        <f>Cerddoriaeth!$F205&amp;Cerddoriaeth!$I205&amp;Cerddoriaeth!$L205&amp;Cerddoriaeth!$O205&amp;Cerddoriaeth!$R205&amp;Cerddoriaeth!$U205</f>
        <v/>
      </c>
      <c r="N6" s="169" t="str">
        <f>Drama!$F205&amp;Drama!$I205&amp;Drama!$L205&amp;Drama!$O205&amp;Drama!$R205&amp;Drama!$U205</f>
        <v/>
      </c>
      <c r="O6" s="169" t="str">
        <f>'Ieithoedd Modern'!$F205&amp;'Ieithoedd Modern'!$I205&amp;'Ieithoedd Modern'!$L205&amp;'Ieithoedd Modern'!$O205&amp;'Ieithoedd Modern'!$R205&amp;'Ieithoedd Modern'!$U205</f>
        <v/>
      </c>
      <c r="P6" s="169" t="str">
        <f>'Addysg Gorfforol'!$F205&amp;'Addysg Gorfforol'!$I205&amp;'Addysg Gorfforol'!$L205&amp;'Addysg Gorfforol'!$O205&amp;'Addysg Gorfforol'!$R205&amp;'Addysg Gorfforol'!$U205</f>
        <v/>
      </c>
      <c r="Q6" s="169" t="str">
        <f>TGCh!$F205&amp;TGCh!$I205&amp;TGCh!$L205&amp;TGCh!$O205&amp;TGCh!$R205&amp;TGCh!$U205</f>
        <v/>
      </c>
      <c r="R6" s="169" t="str">
        <f>'Bagloriaeth Cymru'!$F205&amp;'Bagloriaeth Cymru'!$I205&amp;'Bagloriaeth Cymru'!$L205&amp;'Bagloriaeth Cymru'!$O205&amp;'Bagloriaeth Cymru'!$R205&amp;'Bagloriaeth Cymru'!$U205</f>
        <v/>
      </c>
      <c r="S6" s="169" t="str">
        <f>'Pwnc Arall 1'!$F205&amp;'Pwnc Arall 1'!$I205&amp;'Pwnc Arall 1'!$L205&amp;'Pwnc Arall 1'!$O205&amp;'Pwnc Arall 1'!$R205&amp;'Pwnc Arall 1'!$U205</f>
        <v/>
      </c>
      <c r="T6" s="169" t="str">
        <f>'Pwnc Arall 2'!$F205&amp;'Pwnc Arall 2'!$I205&amp;'Pwnc Arall 2'!$L205&amp;'Pwnc Arall 2'!$O205&amp;'Pwnc Arall 2'!$R205&amp;'Pwnc Arall 2'!$U205</f>
        <v/>
      </c>
      <c r="U6" s="169" t="str">
        <f>'Pwnc Arall 3'!$F205&amp;'Pwnc Arall 3'!$I205&amp;'Pwnc Arall 3'!$L205&amp;'Pwnc Arall 3'!$O205&amp;'Pwnc Arall 3'!$R205&amp;'Pwnc Arall 3'!$U205</f>
        <v/>
      </c>
      <c r="V6" s="164">
        <f t="array" ref="V6">SUM(LEN($D6:$U6)-LEN(SUBSTITUTE($D6:$U6,V$4,"")))</f>
        <v>0</v>
      </c>
      <c r="W6" s="164">
        <f t="array" ref="W6">SUM(LEN($D6:$U6)-LEN(SUBSTITUTE($D6:$U6,W$4,"")))</f>
        <v>0</v>
      </c>
      <c r="X6" s="164">
        <f t="array" ref="X6">SUM(LEN($D6:$U6)-LEN(SUBSTITUTE($D6:$U6,X$4,"")))</f>
        <v>0</v>
      </c>
      <c r="Y6" s="164">
        <f t="array" ref="Y6">SUM(LEN($D6:$U6)-LEN(SUBSTITUTE($D6:$U6,Y$4,"")))</f>
        <v>0</v>
      </c>
      <c r="Z6" s="164">
        <f t="array" ref="Z6">SUM(LEN($D6:$U6)-LEN(SUBSTITUTE($D6:$U6,Z$4,"")))/2</f>
        <v>0</v>
      </c>
      <c r="AA6" s="164">
        <f t="array" ref="AA6">SUM(LEN($D6:$U6)-LEN(SUBSTITUTE($D6:$U6,AA$4,"")))/2</f>
        <v>0</v>
      </c>
      <c r="AB6" s="172"/>
      <c r="AC6" s="172"/>
      <c r="AD6" s="172"/>
      <c r="AE6" s="172"/>
    </row>
    <row r="7" spans="1:31" ht="35.1" customHeight="1">
      <c r="A7" s="172"/>
      <c r="B7" s="222"/>
      <c r="C7" s="156" t="str">
        <f ca="1">'Addysg Grefyddol'!C28</f>
        <v>Hawliau digidol, trwyddedu a pherchenogaeth</v>
      </c>
      <c r="D7" s="169" t="str">
        <f>Cymraeg!$F206&amp;Cymraeg!$I206&amp;Cymraeg!$L206&amp;Cymraeg!$O206&amp;Cymraeg!$R206&amp;Cymraeg!$U206</f>
        <v/>
      </c>
      <c r="E7" s="169" t="str">
        <f>Saesneg!$F206&amp;Saesneg!$I206&amp;Saesneg!$L206&amp;Saesneg!$O206&amp;Saesneg!$R206&amp;Saesneg!$U206</f>
        <v/>
      </c>
      <c r="F7" s="169" t="str">
        <f>Mathemateg!$F206&amp;Mathemateg!$I206&amp;Mathemateg!$L206&amp;Mathemateg!$O206&amp;Mathemateg!$R206&amp;Mathemateg!$U206</f>
        <v/>
      </c>
      <c r="G7" s="169" t="str">
        <f>Gwyddoniaeth!$F206&amp;Gwyddoniaeth!$I206&amp;Gwyddoniaeth!$L206&amp;Gwyddoniaeth!$O206&amp;Gwyddoniaeth!$R206&amp;Gwyddoniaeth!$U206</f>
        <v/>
      </c>
      <c r="H7" s="169" t="str">
        <f>Hanes!$F206&amp;Hanes!$I206&amp;Hanes!$L206&amp;Hanes!$O206&amp;Hanes!$R206&amp;Hanes!$U206</f>
        <v/>
      </c>
      <c r="I7" s="169" t="str">
        <f>Daearyddiaeth!$F206&amp;Daearyddiaeth!$I206&amp;Daearyddiaeth!$L206&amp;Daearyddiaeth!$O206&amp;Daearyddiaeth!$R206&amp;Daearyddiaeth!$U206</f>
        <v/>
      </c>
      <c r="J7" s="169" t="str">
        <f>'Addysg Grefyddol'!$F206&amp;'Addysg Grefyddol'!$I206&amp;'Addysg Grefyddol'!$L206&amp;'Addysg Grefyddol'!$O206&amp;'Addysg Grefyddol'!$R206&amp;'Addysg Grefyddol'!$U206</f>
        <v/>
      </c>
      <c r="K7" s="169" t="str">
        <f>'Dylunio Technoleg'!$F206&amp;'Dylunio Technoleg'!$I206&amp;'Dylunio Technoleg'!$L206&amp;'Dylunio Technoleg'!$O206&amp;'Dylunio Technoleg'!$R206&amp;'Dylunio Technoleg'!$U206</f>
        <v/>
      </c>
      <c r="L7" s="169" t="str">
        <f>Celf!$F206&amp;Celf!$I206&amp;Celf!$L206&amp;Celf!$O206&amp;Celf!$R206&amp;Celf!$U206</f>
        <v/>
      </c>
      <c r="M7" s="169" t="str">
        <f>Cerddoriaeth!$F206&amp;Cerddoriaeth!$I206&amp;Cerddoriaeth!$L206&amp;Cerddoriaeth!$O206&amp;Cerddoriaeth!$R206&amp;Cerddoriaeth!$U206</f>
        <v/>
      </c>
      <c r="N7" s="169" t="str">
        <f>Drama!$F206&amp;Drama!$I206&amp;Drama!$L206&amp;Drama!$O206&amp;Drama!$R206&amp;Drama!$U206</f>
        <v/>
      </c>
      <c r="O7" s="169" t="str">
        <f>'Ieithoedd Modern'!$F206&amp;'Ieithoedd Modern'!$I206&amp;'Ieithoedd Modern'!$L206&amp;'Ieithoedd Modern'!$O206&amp;'Ieithoedd Modern'!$R206&amp;'Ieithoedd Modern'!$U206</f>
        <v/>
      </c>
      <c r="P7" s="169" t="str">
        <f>'Addysg Gorfforol'!$F206&amp;'Addysg Gorfforol'!$I206&amp;'Addysg Gorfforol'!$L206&amp;'Addysg Gorfforol'!$O206&amp;'Addysg Gorfforol'!$R206&amp;'Addysg Gorfforol'!$U206</f>
        <v/>
      </c>
      <c r="Q7" s="169" t="str">
        <f>TGCh!$F206&amp;TGCh!$I206&amp;TGCh!$L206&amp;TGCh!$O206&amp;TGCh!$R206&amp;TGCh!$U206</f>
        <v/>
      </c>
      <c r="R7" s="169" t="str">
        <f>'Bagloriaeth Cymru'!$F206&amp;'Bagloriaeth Cymru'!$I206&amp;'Bagloriaeth Cymru'!$L206&amp;'Bagloriaeth Cymru'!$O206&amp;'Bagloriaeth Cymru'!$R206&amp;'Bagloriaeth Cymru'!$U206</f>
        <v/>
      </c>
      <c r="S7" s="169" t="str">
        <f>'Pwnc Arall 1'!$F206&amp;'Pwnc Arall 1'!$I206&amp;'Pwnc Arall 1'!$L206&amp;'Pwnc Arall 1'!$O206&amp;'Pwnc Arall 1'!$R206&amp;'Pwnc Arall 1'!$U206</f>
        <v/>
      </c>
      <c r="T7" s="169" t="str">
        <f>'Pwnc Arall 2'!$F206&amp;'Pwnc Arall 2'!$I206&amp;'Pwnc Arall 2'!$L206&amp;'Pwnc Arall 2'!$O206&amp;'Pwnc Arall 2'!$R206&amp;'Pwnc Arall 2'!$U206</f>
        <v/>
      </c>
      <c r="U7" s="169" t="str">
        <f>'Pwnc Arall 3'!$F206&amp;'Pwnc Arall 3'!$I206&amp;'Pwnc Arall 3'!$L206&amp;'Pwnc Arall 3'!$O206&amp;'Pwnc Arall 3'!$R206&amp;'Pwnc Arall 3'!$U206</f>
        <v/>
      </c>
      <c r="V7" s="164">
        <f t="array" ref="V7">SUM(LEN($D7:$U7)-LEN(SUBSTITUTE($D7:$U7,V$4,"")))</f>
        <v>0</v>
      </c>
      <c r="W7" s="164">
        <f t="array" ref="W7">SUM(LEN($D7:$U7)-LEN(SUBSTITUTE($D7:$U7,W$4,"")))</f>
        <v>0</v>
      </c>
      <c r="X7" s="164">
        <f t="array" ref="X7">SUM(LEN($D7:$U7)-LEN(SUBSTITUTE($D7:$U7,X$4,"")))</f>
        <v>0</v>
      </c>
      <c r="Y7" s="164">
        <f t="array" ref="Y7">SUM(LEN($D7:$U7)-LEN(SUBSTITUTE($D7:$U7,Y$4,"")))</f>
        <v>0</v>
      </c>
      <c r="Z7" s="164">
        <f t="array" ref="Z7">SUM(LEN($D7:$U7)-LEN(SUBSTITUTE($D7:$U7,Z$4,"")))/2</f>
        <v>0</v>
      </c>
      <c r="AA7" s="164">
        <f t="array" ref="AA7">SUM(LEN($D7:$U7)-LEN(SUBSTITUTE($D7:$U7,AA$4,"")))/2</f>
        <v>0</v>
      </c>
      <c r="AB7" s="172"/>
      <c r="AC7" s="172"/>
      <c r="AD7" s="172"/>
      <c r="AE7" s="172"/>
    </row>
    <row r="8" spans="1:31" ht="35.1" customHeight="1">
      <c r="A8" s="172"/>
      <c r="B8" s="220"/>
      <c r="C8" s="156" t="str">
        <f ca="1">'Addysg Grefyddol'!C40</f>
        <v>Ymddygiad ar-lein a seiberfwlio</v>
      </c>
      <c r="D8" s="169" t="str">
        <f>Cymraeg!$F207&amp;Cymraeg!$I207&amp;Cymraeg!$L207&amp;Cymraeg!$O207&amp;Cymraeg!$R207&amp;Cymraeg!$U207</f>
        <v/>
      </c>
      <c r="E8" s="169" t="str">
        <f>Saesneg!$F207&amp;Saesneg!$I207&amp;Saesneg!$L207&amp;Saesneg!$O207&amp;Saesneg!$R207&amp;Saesneg!$U207</f>
        <v/>
      </c>
      <c r="F8" s="169" t="str">
        <f>Mathemateg!$F207&amp;Mathemateg!$I207&amp;Mathemateg!$L207&amp;Mathemateg!$O207&amp;Mathemateg!$R207&amp;Mathemateg!$U207</f>
        <v/>
      </c>
      <c r="G8" s="169" t="str">
        <f>Gwyddoniaeth!$F207&amp;Gwyddoniaeth!$I207&amp;Gwyddoniaeth!$L207&amp;Gwyddoniaeth!$O207&amp;Gwyddoniaeth!$R207&amp;Gwyddoniaeth!$U207</f>
        <v/>
      </c>
      <c r="H8" s="169" t="str">
        <f>Hanes!$F207&amp;Hanes!$I207&amp;Hanes!$L207&amp;Hanes!$O207&amp;Hanes!$R207&amp;Hanes!$U207</f>
        <v/>
      </c>
      <c r="I8" s="169" t="str">
        <f>Daearyddiaeth!$F207&amp;Daearyddiaeth!$I207&amp;Daearyddiaeth!$L207&amp;Daearyddiaeth!$O207&amp;Daearyddiaeth!$R207&amp;Daearyddiaeth!$U207</f>
        <v/>
      </c>
      <c r="J8" s="169" t="str">
        <f>'Addysg Grefyddol'!$F207&amp;'Addysg Grefyddol'!$I207&amp;'Addysg Grefyddol'!$L207&amp;'Addysg Grefyddol'!$O207&amp;'Addysg Grefyddol'!$R207&amp;'Addysg Grefyddol'!$U207</f>
        <v/>
      </c>
      <c r="K8" s="169" t="str">
        <f>'Dylunio Technoleg'!$F207&amp;'Dylunio Technoleg'!$I207&amp;'Dylunio Technoleg'!$L207&amp;'Dylunio Technoleg'!$O207&amp;'Dylunio Technoleg'!$R207&amp;'Dylunio Technoleg'!$U207</f>
        <v/>
      </c>
      <c r="L8" s="169" t="str">
        <f>Celf!$F207&amp;Celf!$I207&amp;Celf!$L207&amp;Celf!$O207&amp;Celf!$R207&amp;Celf!$U207</f>
        <v/>
      </c>
      <c r="M8" s="169" t="str">
        <f>Cerddoriaeth!$F207&amp;Cerddoriaeth!$I207&amp;Cerddoriaeth!$L207&amp;Cerddoriaeth!$O207&amp;Cerddoriaeth!$R207&amp;Cerddoriaeth!$U207</f>
        <v/>
      </c>
      <c r="N8" s="169" t="str">
        <f>Drama!$F207&amp;Drama!$I207&amp;Drama!$L207&amp;Drama!$O207&amp;Drama!$R207&amp;Drama!$U207</f>
        <v/>
      </c>
      <c r="O8" s="169" t="str">
        <f>'Ieithoedd Modern'!$F207&amp;'Ieithoedd Modern'!$I207&amp;'Ieithoedd Modern'!$L207&amp;'Ieithoedd Modern'!$O207&amp;'Ieithoedd Modern'!$R207&amp;'Ieithoedd Modern'!$U207</f>
        <v/>
      </c>
      <c r="P8" s="169" t="str">
        <f>'Addysg Gorfforol'!$F207&amp;'Addysg Gorfforol'!$I207&amp;'Addysg Gorfforol'!$L207&amp;'Addysg Gorfforol'!$O207&amp;'Addysg Gorfforol'!$R207&amp;'Addysg Gorfforol'!$U207</f>
        <v/>
      </c>
      <c r="Q8" s="169" t="str">
        <f>TGCh!$F207&amp;TGCh!$I207&amp;TGCh!$L207&amp;TGCh!$O207&amp;TGCh!$R207&amp;TGCh!$U207</f>
        <v/>
      </c>
      <c r="R8" s="169" t="str">
        <f>'Bagloriaeth Cymru'!$F207&amp;'Bagloriaeth Cymru'!$I207&amp;'Bagloriaeth Cymru'!$L207&amp;'Bagloriaeth Cymru'!$O207&amp;'Bagloriaeth Cymru'!$R207&amp;'Bagloriaeth Cymru'!$U207</f>
        <v/>
      </c>
      <c r="S8" s="169" t="str">
        <f>'Pwnc Arall 1'!$F207&amp;'Pwnc Arall 1'!$I207&amp;'Pwnc Arall 1'!$L207&amp;'Pwnc Arall 1'!$O207&amp;'Pwnc Arall 1'!$R207&amp;'Pwnc Arall 1'!$U207</f>
        <v/>
      </c>
      <c r="T8" s="169" t="str">
        <f>'Pwnc Arall 2'!$F207&amp;'Pwnc Arall 2'!$I207&amp;'Pwnc Arall 2'!$L207&amp;'Pwnc Arall 2'!$O207&amp;'Pwnc Arall 2'!$R207&amp;'Pwnc Arall 2'!$U207</f>
        <v/>
      </c>
      <c r="U8" s="169" t="str">
        <f>'Pwnc Arall 3'!$F207&amp;'Pwnc Arall 3'!$I207&amp;'Pwnc Arall 3'!$L207&amp;'Pwnc Arall 3'!$O207&amp;'Pwnc Arall 3'!$R207&amp;'Pwnc Arall 3'!$U207</f>
        <v/>
      </c>
      <c r="V8" s="164">
        <f t="array" ref="V8">SUM(LEN($D8:$U8)-LEN(SUBSTITUTE($D8:$U8,V$4,"")))</f>
        <v>0</v>
      </c>
      <c r="W8" s="164">
        <f t="array" ref="W8">SUM(LEN($D8:$U8)-LEN(SUBSTITUTE($D8:$U8,W$4,"")))</f>
        <v>0</v>
      </c>
      <c r="X8" s="164">
        <f t="array" ref="X8">SUM(LEN($D8:$U8)-LEN(SUBSTITUTE($D8:$U8,X$4,"")))</f>
        <v>0</v>
      </c>
      <c r="Y8" s="164">
        <f t="array" ref="Y8">SUM(LEN($D8:$U8)-LEN(SUBSTITUTE($D8:$U8,Y$4,"")))</f>
        <v>0</v>
      </c>
      <c r="Z8" s="164">
        <f t="array" ref="Z8">SUM(LEN($D8:$U8)-LEN(SUBSTITUTE($D8:$U8,Z$4,"")))/2</f>
        <v>0</v>
      </c>
      <c r="AA8" s="164">
        <f t="array" ref="AA8">SUM(LEN($D8:$U8)-LEN(SUBSTITUTE($D8:$U8,AA$4,"")))/2</f>
        <v>0</v>
      </c>
      <c r="AB8" s="172"/>
      <c r="AC8" s="172"/>
      <c r="AD8" s="172"/>
      <c r="AE8" s="172"/>
    </row>
    <row r="9" spans="1:31" ht="35.1" customHeight="1">
      <c r="A9" s="172"/>
      <c r="B9" s="227" t="str">
        <f ca="1">Cymraeg!B52</f>
        <v xml:space="preserve">2. Rhyngweithio a chydweithio </v>
      </c>
      <c r="C9" s="157" t="str">
        <f ca="1">'Addysg Grefyddol'!C52</f>
        <v>Cyfathrebu</v>
      </c>
      <c r="D9" s="169" t="str">
        <f>Cymraeg!$F208&amp;Cymraeg!$I208&amp;Cymraeg!$L208&amp;Cymraeg!$O208&amp;Cymraeg!$R208&amp;Cymraeg!$U208</f>
        <v/>
      </c>
      <c r="E9" s="169" t="str">
        <f>Saesneg!$F208&amp;Saesneg!$I208&amp;Saesneg!$L208&amp;Saesneg!$O208&amp;Saesneg!$R208&amp;Saesneg!$U208</f>
        <v/>
      </c>
      <c r="F9" s="169" t="str">
        <f>Mathemateg!$F208&amp;Mathemateg!$I208&amp;Mathemateg!$L208&amp;Mathemateg!$O208&amp;Mathemateg!$R208&amp;Mathemateg!$U208</f>
        <v/>
      </c>
      <c r="G9" s="169" t="str">
        <f>Gwyddoniaeth!$F208&amp;Gwyddoniaeth!$I208&amp;Gwyddoniaeth!$L208&amp;Gwyddoniaeth!$O208&amp;Gwyddoniaeth!$R208&amp;Gwyddoniaeth!$U208</f>
        <v/>
      </c>
      <c r="H9" s="169" t="str">
        <f>Hanes!$F208&amp;Hanes!$I208&amp;Hanes!$L208&amp;Hanes!$O208&amp;Hanes!$R208&amp;Hanes!$U208</f>
        <v/>
      </c>
      <c r="I9" s="169" t="str">
        <f>Daearyddiaeth!$F208&amp;Daearyddiaeth!$I208&amp;Daearyddiaeth!$L208&amp;Daearyddiaeth!$O208&amp;Daearyddiaeth!$R208&amp;Daearyddiaeth!$U208</f>
        <v/>
      </c>
      <c r="J9" s="169" t="str">
        <f>'Addysg Grefyddol'!$F208&amp;'Addysg Grefyddol'!$I208&amp;'Addysg Grefyddol'!$L208&amp;'Addysg Grefyddol'!$O208&amp;'Addysg Grefyddol'!$R208&amp;'Addysg Grefyddol'!$U208</f>
        <v/>
      </c>
      <c r="K9" s="169" t="str">
        <f>'Dylunio Technoleg'!$F208&amp;'Dylunio Technoleg'!$I208&amp;'Dylunio Technoleg'!$L208&amp;'Dylunio Technoleg'!$O208&amp;'Dylunio Technoleg'!$R208&amp;'Dylunio Technoleg'!$U208</f>
        <v/>
      </c>
      <c r="L9" s="169" t="str">
        <f>Celf!$F208&amp;Celf!$I208&amp;Celf!$L208&amp;Celf!$O208&amp;Celf!$R208&amp;Celf!$U208</f>
        <v/>
      </c>
      <c r="M9" s="169" t="str">
        <f>Cerddoriaeth!$F208&amp;Cerddoriaeth!$I208&amp;Cerddoriaeth!$L208&amp;Cerddoriaeth!$O208&amp;Cerddoriaeth!$R208&amp;Cerddoriaeth!$U208</f>
        <v/>
      </c>
      <c r="N9" s="169" t="str">
        <f>Drama!$F208&amp;Drama!$I208&amp;Drama!$L208&amp;Drama!$O208&amp;Drama!$R208&amp;Drama!$U208</f>
        <v/>
      </c>
      <c r="O9" s="169" t="str">
        <f>'Ieithoedd Modern'!$F208&amp;'Ieithoedd Modern'!$I208&amp;'Ieithoedd Modern'!$L208&amp;'Ieithoedd Modern'!$O208&amp;'Ieithoedd Modern'!$R208&amp;'Ieithoedd Modern'!$U208</f>
        <v/>
      </c>
      <c r="P9" s="169" t="str">
        <f>'Addysg Gorfforol'!$F208&amp;'Addysg Gorfforol'!$I208&amp;'Addysg Gorfforol'!$L208&amp;'Addysg Gorfforol'!$O208&amp;'Addysg Gorfforol'!$R208&amp;'Addysg Gorfforol'!$U208</f>
        <v/>
      </c>
      <c r="Q9" s="169" t="str">
        <f>TGCh!$F208&amp;TGCh!$I208&amp;TGCh!$L208&amp;TGCh!$O208&amp;TGCh!$R208&amp;TGCh!$U208</f>
        <v/>
      </c>
      <c r="R9" s="169" t="str">
        <f>'Bagloriaeth Cymru'!$F208&amp;'Bagloriaeth Cymru'!$I208&amp;'Bagloriaeth Cymru'!$L208&amp;'Bagloriaeth Cymru'!$O208&amp;'Bagloriaeth Cymru'!$R208&amp;'Bagloriaeth Cymru'!$U208</f>
        <v/>
      </c>
      <c r="S9" s="169" t="str">
        <f>'Pwnc Arall 1'!$F208&amp;'Pwnc Arall 1'!$I208&amp;'Pwnc Arall 1'!$L208&amp;'Pwnc Arall 1'!$O208&amp;'Pwnc Arall 1'!$R208&amp;'Pwnc Arall 1'!$U208</f>
        <v/>
      </c>
      <c r="T9" s="169" t="str">
        <f>'Pwnc Arall 2'!$F208&amp;'Pwnc Arall 2'!$I208&amp;'Pwnc Arall 2'!$L208&amp;'Pwnc Arall 2'!$O208&amp;'Pwnc Arall 2'!$R208&amp;'Pwnc Arall 2'!$U208</f>
        <v/>
      </c>
      <c r="U9" s="169" t="str">
        <f>'Pwnc Arall 3'!$F208&amp;'Pwnc Arall 3'!$I208&amp;'Pwnc Arall 3'!$L208&amp;'Pwnc Arall 3'!$O208&amp;'Pwnc Arall 3'!$R208&amp;'Pwnc Arall 3'!$U208</f>
        <v/>
      </c>
      <c r="V9" s="164">
        <f t="array" ref="V9">SUM(LEN($D9:$U9)-LEN(SUBSTITUTE($D9:$U9,V$4,"")))</f>
        <v>0</v>
      </c>
      <c r="W9" s="164">
        <f t="array" ref="W9">SUM(LEN($D9:$U9)-LEN(SUBSTITUTE($D9:$U9,W$4,"")))</f>
        <v>0</v>
      </c>
      <c r="X9" s="164">
        <f t="array" ref="X9">SUM(LEN($D9:$U9)-LEN(SUBSTITUTE($D9:$U9,X$4,"")))</f>
        <v>0</v>
      </c>
      <c r="Y9" s="164">
        <f t="array" ref="Y9">SUM(LEN($D9:$U9)-LEN(SUBSTITUTE($D9:$U9,Y$4,"")))</f>
        <v>0</v>
      </c>
      <c r="Z9" s="164">
        <f t="array" ref="Z9">SUM(LEN($D9:$U9)-LEN(SUBSTITUTE($D9:$U9,Z$4,"")))/2</f>
        <v>0</v>
      </c>
      <c r="AA9" s="164">
        <f t="array" ref="AA9">SUM(LEN($D9:$U9)-LEN(SUBSTITUTE($D9:$U9,AA$4,"")))/2</f>
        <v>0</v>
      </c>
      <c r="AB9" s="172"/>
      <c r="AC9" s="172"/>
      <c r="AD9" s="172"/>
      <c r="AE9" s="172"/>
    </row>
    <row r="10" spans="1:31" ht="35.1" customHeight="1">
      <c r="A10" s="172"/>
      <c r="B10" s="222"/>
      <c r="C10" s="157" t="str">
        <f ca="1">'Addysg Grefyddol'!C64</f>
        <v>Cydweithio</v>
      </c>
      <c r="D10" s="169" t="str">
        <f>Cymraeg!$F209&amp;Cymraeg!$I209&amp;Cymraeg!$L209&amp;Cymraeg!$O209&amp;Cymraeg!$R209&amp;Cymraeg!$U209</f>
        <v/>
      </c>
      <c r="E10" s="169" t="str">
        <f>Saesneg!$F209&amp;Saesneg!$I209&amp;Saesneg!$L209&amp;Saesneg!$O209&amp;Saesneg!$R209&amp;Saesneg!$U209</f>
        <v/>
      </c>
      <c r="F10" s="169" t="str">
        <f>Mathemateg!$F209&amp;Mathemateg!$I209&amp;Mathemateg!$L209&amp;Mathemateg!$O209&amp;Mathemateg!$R209&amp;Mathemateg!$U209</f>
        <v/>
      </c>
      <c r="G10" s="169" t="str">
        <f>Gwyddoniaeth!$F209&amp;Gwyddoniaeth!$I209&amp;Gwyddoniaeth!$L209&amp;Gwyddoniaeth!$O209&amp;Gwyddoniaeth!$R209&amp;Gwyddoniaeth!$U209</f>
        <v/>
      </c>
      <c r="H10" s="169" t="str">
        <f>Hanes!$F209&amp;Hanes!$I209&amp;Hanes!$L209&amp;Hanes!$O209&amp;Hanes!$R209&amp;Hanes!$U209</f>
        <v/>
      </c>
      <c r="I10" s="169" t="str">
        <f>Daearyddiaeth!$F209&amp;Daearyddiaeth!$I209&amp;Daearyddiaeth!$L209&amp;Daearyddiaeth!$O209&amp;Daearyddiaeth!$R209&amp;Daearyddiaeth!$U209</f>
        <v/>
      </c>
      <c r="J10" s="169" t="str">
        <f>'Addysg Grefyddol'!$F209&amp;'Addysg Grefyddol'!$I209&amp;'Addysg Grefyddol'!$L209&amp;'Addysg Grefyddol'!$O209&amp;'Addysg Grefyddol'!$R209&amp;'Addysg Grefyddol'!$U209</f>
        <v/>
      </c>
      <c r="K10" s="169" t="str">
        <f>'Dylunio Technoleg'!$F209&amp;'Dylunio Technoleg'!$I209&amp;'Dylunio Technoleg'!$L209&amp;'Dylunio Technoleg'!$O209&amp;'Dylunio Technoleg'!$R209&amp;'Dylunio Technoleg'!$U209</f>
        <v/>
      </c>
      <c r="L10" s="169" t="str">
        <f>Celf!$F209&amp;Celf!$I209&amp;Celf!$L209&amp;Celf!$O209&amp;Celf!$R209&amp;Celf!$U209</f>
        <v/>
      </c>
      <c r="M10" s="169" t="str">
        <f>Cerddoriaeth!$F209&amp;Cerddoriaeth!$I209&amp;Cerddoriaeth!$L209&amp;Cerddoriaeth!$O209&amp;Cerddoriaeth!$R209&amp;Cerddoriaeth!$U209</f>
        <v/>
      </c>
      <c r="N10" s="169" t="str">
        <f>Drama!$F209&amp;Drama!$I209&amp;Drama!$L209&amp;Drama!$O209&amp;Drama!$R209&amp;Drama!$U209</f>
        <v/>
      </c>
      <c r="O10" s="169" t="str">
        <f>'Ieithoedd Modern'!$F209&amp;'Ieithoedd Modern'!$I209&amp;'Ieithoedd Modern'!$L209&amp;'Ieithoedd Modern'!$O209&amp;'Ieithoedd Modern'!$R209&amp;'Ieithoedd Modern'!$U209</f>
        <v/>
      </c>
      <c r="P10" s="169" t="str">
        <f>'Addysg Gorfforol'!$F209&amp;'Addysg Gorfforol'!$I209&amp;'Addysg Gorfforol'!$L209&amp;'Addysg Gorfforol'!$O209&amp;'Addysg Gorfforol'!$R209&amp;'Addysg Gorfforol'!$U209</f>
        <v/>
      </c>
      <c r="Q10" s="169" t="str">
        <f>TGCh!$F209&amp;TGCh!$I209&amp;TGCh!$L209&amp;TGCh!$O209&amp;TGCh!$R209&amp;TGCh!$U209</f>
        <v/>
      </c>
      <c r="R10" s="169" t="str">
        <f>'Bagloriaeth Cymru'!$F209&amp;'Bagloriaeth Cymru'!$I209&amp;'Bagloriaeth Cymru'!$L209&amp;'Bagloriaeth Cymru'!$O209&amp;'Bagloriaeth Cymru'!$R209&amp;'Bagloriaeth Cymru'!$U209</f>
        <v/>
      </c>
      <c r="S10" s="169" t="str">
        <f>'Pwnc Arall 1'!$F209&amp;'Pwnc Arall 1'!$I209&amp;'Pwnc Arall 1'!$L209&amp;'Pwnc Arall 1'!$O209&amp;'Pwnc Arall 1'!$R209&amp;'Pwnc Arall 1'!$U209</f>
        <v/>
      </c>
      <c r="T10" s="169" t="str">
        <f>'Pwnc Arall 2'!$F209&amp;'Pwnc Arall 2'!$I209&amp;'Pwnc Arall 2'!$L209&amp;'Pwnc Arall 2'!$O209&amp;'Pwnc Arall 2'!$R209&amp;'Pwnc Arall 2'!$U209</f>
        <v/>
      </c>
      <c r="U10" s="169" t="str">
        <f>'Pwnc Arall 3'!$F209&amp;'Pwnc Arall 3'!$I209&amp;'Pwnc Arall 3'!$L209&amp;'Pwnc Arall 3'!$O209&amp;'Pwnc Arall 3'!$R209&amp;'Pwnc Arall 3'!$U209</f>
        <v/>
      </c>
      <c r="V10" s="164">
        <f t="array" ref="V10">SUM(LEN($D10:$U10)-LEN(SUBSTITUTE($D10:$U10,V$4,"")))</f>
        <v>0</v>
      </c>
      <c r="W10" s="164">
        <f t="array" ref="W10">SUM(LEN($D10:$U10)-LEN(SUBSTITUTE($D10:$U10,W$4,"")))</f>
        <v>0</v>
      </c>
      <c r="X10" s="164">
        <f t="array" ref="X10">SUM(LEN($D10:$U10)-LEN(SUBSTITUTE($D10:$U10,X$4,"")))</f>
        <v>0</v>
      </c>
      <c r="Y10" s="164">
        <f t="array" ref="Y10">SUM(LEN($D10:$U10)-LEN(SUBSTITUTE($D10:$U10,Y$4,"")))</f>
        <v>0</v>
      </c>
      <c r="Z10" s="164">
        <f t="array" ref="Z10">SUM(LEN($D10:$U10)-LEN(SUBSTITUTE($D10:$U10,Z$4,"")))/2</f>
        <v>0</v>
      </c>
      <c r="AA10" s="164">
        <f t="array" ref="AA10">SUM(LEN($D10:$U10)-LEN(SUBSTITUTE($D10:$U10,AA$4,"")))/2</f>
        <v>0</v>
      </c>
      <c r="AB10" s="172"/>
      <c r="AC10" s="172"/>
      <c r="AD10" s="172"/>
      <c r="AE10" s="172"/>
    </row>
    <row r="11" spans="1:31" ht="35.1" customHeight="1">
      <c r="A11" s="172"/>
      <c r="B11" s="220"/>
      <c r="C11" s="157" t="str">
        <f ca="1">'Addysg Grefyddol'!C76</f>
        <v>Storio a rhannu</v>
      </c>
      <c r="D11" s="169" t="str">
        <f>Cymraeg!$F210&amp;Cymraeg!$I210&amp;Cymraeg!$L210&amp;Cymraeg!$O210&amp;Cymraeg!$R210&amp;Cymraeg!$U210</f>
        <v/>
      </c>
      <c r="E11" s="169" t="str">
        <f>Saesneg!$F210&amp;Saesneg!$I210&amp;Saesneg!$L210&amp;Saesneg!$O210&amp;Saesneg!$R210&amp;Saesneg!$U210</f>
        <v/>
      </c>
      <c r="F11" s="169" t="str">
        <f>Mathemateg!$F210&amp;Mathemateg!$I210&amp;Mathemateg!$L210&amp;Mathemateg!$O210&amp;Mathemateg!$R210&amp;Mathemateg!$U210</f>
        <v/>
      </c>
      <c r="G11" s="169" t="str">
        <f>Gwyddoniaeth!$F210&amp;Gwyddoniaeth!$I210&amp;Gwyddoniaeth!$L210&amp;Gwyddoniaeth!$O210&amp;Gwyddoniaeth!$R210&amp;Gwyddoniaeth!$U210</f>
        <v/>
      </c>
      <c r="H11" s="169" t="str">
        <f>Hanes!$F210&amp;Hanes!$I210&amp;Hanes!$L210&amp;Hanes!$O210&amp;Hanes!$R210&amp;Hanes!$U210</f>
        <v/>
      </c>
      <c r="I11" s="169" t="str">
        <f>Daearyddiaeth!$F210&amp;Daearyddiaeth!$I210&amp;Daearyddiaeth!$L210&amp;Daearyddiaeth!$O210&amp;Daearyddiaeth!$R210&amp;Daearyddiaeth!$U210</f>
        <v/>
      </c>
      <c r="J11" s="169" t="str">
        <f>'Addysg Grefyddol'!$F210&amp;'Addysg Grefyddol'!$I210&amp;'Addysg Grefyddol'!$L210&amp;'Addysg Grefyddol'!$O210&amp;'Addysg Grefyddol'!$R210&amp;'Addysg Grefyddol'!$U210</f>
        <v/>
      </c>
      <c r="K11" s="169" t="str">
        <f>'Dylunio Technoleg'!$F210&amp;'Dylunio Technoleg'!$I210&amp;'Dylunio Technoleg'!$L210&amp;'Dylunio Technoleg'!$O210&amp;'Dylunio Technoleg'!$R210&amp;'Dylunio Technoleg'!$U210</f>
        <v/>
      </c>
      <c r="L11" s="169" t="str">
        <f>Celf!$F210&amp;Celf!$I210&amp;Celf!$L210&amp;Celf!$O210&amp;Celf!$R210&amp;Celf!$U210</f>
        <v/>
      </c>
      <c r="M11" s="169" t="str">
        <f>Cerddoriaeth!$F210&amp;Cerddoriaeth!$I210&amp;Cerddoriaeth!$L210&amp;Cerddoriaeth!$O210&amp;Cerddoriaeth!$R210&amp;Cerddoriaeth!$U210</f>
        <v/>
      </c>
      <c r="N11" s="169" t="str">
        <f>Drama!$F210&amp;Drama!$I210&amp;Drama!$L210&amp;Drama!$O210&amp;Drama!$R210&amp;Drama!$U210</f>
        <v/>
      </c>
      <c r="O11" s="169" t="str">
        <f>'Ieithoedd Modern'!$F210&amp;'Ieithoedd Modern'!$I210&amp;'Ieithoedd Modern'!$L210&amp;'Ieithoedd Modern'!$O210&amp;'Ieithoedd Modern'!$R210&amp;'Ieithoedd Modern'!$U210</f>
        <v/>
      </c>
      <c r="P11" s="169" t="str">
        <f>'Addysg Gorfforol'!$F210&amp;'Addysg Gorfforol'!$I210&amp;'Addysg Gorfforol'!$L210&amp;'Addysg Gorfforol'!$O210&amp;'Addysg Gorfforol'!$R210&amp;'Addysg Gorfforol'!$U210</f>
        <v/>
      </c>
      <c r="Q11" s="169" t="str">
        <f>TGCh!$F210&amp;TGCh!$I210&amp;TGCh!$L210&amp;TGCh!$O210&amp;TGCh!$R210&amp;TGCh!$U210</f>
        <v/>
      </c>
      <c r="R11" s="169" t="str">
        <f>'Bagloriaeth Cymru'!$F210&amp;'Bagloriaeth Cymru'!$I210&amp;'Bagloriaeth Cymru'!$L210&amp;'Bagloriaeth Cymru'!$O210&amp;'Bagloriaeth Cymru'!$R210&amp;'Bagloriaeth Cymru'!$U210</f>
        <v/>
      </c>
      <c r="S11" s="169" t="str">
        <f>'Pwnc Arall 1'!$F210&amp;'Pwnc Arall 1'!$I210&amp;'Pwnc Arall 1'!$L210&amp;'Pwnc Arall 1'!$O210&amp;'Pwnc Arall 1'!$R210&amp;'Pwnc Arall 1'!$U210</f>
        <v/>
      </c>
      <c r="T11" s="169" t="str">
        <f>'Pwnc Arall 2'!$F210&amp;'Pwnc Arall 2'!$I210&amp;'Pwnc Arall 2'!$L210&amp;'Pwnc Arall 2'!$O210&amp;'Pwnc Arall 2'!$R210&amp;'Pwnc Arall 2'!$U210</f>
        <v/>
      </c>
      <c r="U11" s="169" t="str">
        <f>'Pwnc Arall 3'!$F210&amp;'Pwnc Arall 3'!$I210&amp;'Pwnc Arall 3'!$L210&amp;'Pwnc Arall 3'!$O210&amp;'Pwnc Arall 3'!$R210&amp;'Pwnc Arall 3'!$U210</f>
        <v/>
      </c>
      <c r="V11" s="164">
        <f t="array" ref="V11">SUM(LEN($D11:$U11)-LEN(SUBSTITUTE($D11:$U11,V$4,"")))</f>
        <v>0</v>
      </c>
      <c r="W11" s="164">
        <f t="array" ref="W11">SUM(LEN($D11:$U11)-LEN(SUBSTITUTE($D11:$U11,W$4,"")))</f>
        <v>0</v>
      </c>
      <c r="X11" s="164">
        <f t="array" ref="X11">SUM(LEN($D11:$U11)-LEN(SUBSTITUTE($D11:$U11,X$4,"")))</f>
        <v>0</v>
      </c>
      <c r="Y11" s="164">
        <f t="array" ref="Y11">SUM(LEN($D11:$U11)-LEN(SUBSTITUTE($D11:$U11,Y$4,"")))</f>
        <v>0</v>
      </c>
      <c r="Z11" s="164">
        <f t="array" ref="Z11">SUM(LEN($D11:$U11)-LEN(SUBSTITUTE($D11:$U11,Z$4,"")))/2</f>
        <v>0</v>
      </c>
      <c r="AA11" s="164">
        <f t="array" ref="AA11">SUM(LEN($D11:$U11)-LEN(SUBSTITUTE($D11:$U11,AA$4,"")))/2</f>
        <v>0</v>
      </c>
      <c r="AB11" s="172"/>
      <c r="AC11" s="172"/>
      <c r="AD11" s="172"/>
      <c r="AE11" s="172"/>
    </row>
    <row r="12" spans="1:31" ht="35.1" customHeight="1">
      <c r="A12" s="172"/>
      <c r="B12" s="228" t="str">
        <f ca="1">Cymraeg!B88</f>
        <v>3. Cynhyrchu</v>
      </c>
      <c r="C12" s="158" t="str">
        <f ca="1">'Addysg Grefyddol'!C88</f>
        <v>Cynllunio, cyrchu a chwilio
 </v>
      </c>
      <c r="D12" s="169" t="str">
        <f>Cymraeg!$F211&amp;Cymraeg!$I211&amp;Cymraeg!$L211&amp;Cymraeg!$O211&amp;Cymraeg!$R211&amp;Cymraeg!$U211</f>
        <v/>
      </c>
      <c r="E12" s="169" t="str">
        <f>Saesneg!$F211&amp;Saesneg!$I211&amp;Saesneg!$L211&amp;Saesneg!$O211&amp;Saesneg!$R211&amp;Saesneg!$U211</f>
        <v/>
      </c>
      <c r="F12" s="169" t="str">
        <f>Mathemateg!$F211&amp;Mathemateg!$I211&amp;Mathemateg!$L211&amp;Mathemateg!$O211&amp;Mathemateg!$R211&amp;Mathemateg!$U211</f>
        <v/>
      </c>
      <c r="G12" s="169" t="str">
        <f>Gwyddoniaeth!$F211&amp;Gwyddoniaeth!$I211&amp;Gwyddoniaeth!$L211&amp;Gwyddoniaeth!$O211&amp;Gwyddoniaeth!$R211&amp;Gwyddoniaeth!$U211</f>
        <v/>
      </c>
      <c r="H12" s="169" t="str">
        <f>Hanes!$F211&amp;Hanes!$I211&amp;Hanes!$L211&amp;Hanes!$O211&amp;Hanes!$R211&amp;Hanes!$U211</f>
        <v/>
      </c>
      <c r="I12" s="169" t="str">
        <f>Daearyddiaeth!$F211&amp;Daearyddiaeth!$I211&amp;Daearyddiaeth!$L211&amp;Daearyddiaeth!$O211&amp;Daearyddiaeth!$R211&amp;Daearyddiaeth!$U211</f>
        <v/>
      </c>
      <c r="J12" s="169" t="str">
        <f>'Addysg Grefyddol'!$F211&amp;'Addysg Grefyddol'!$I211&amp;'Addysg Grefyddol'!$L211&amp;'Addysg Grefyddol'!$O211&amp;'Addysg Grefyddol'!$R211&amp;'Addysg Grefyddol'!$U211</f>
        <v/>
      </c>
      <c r="K12" s="169" t="str">
        <f>'Dylunio Technoleg'!$F211&amp;'Dylunio Technoleg'!$I211&amp;'Dylunio Technoleg'!$L211&amp;'Dylunio Technoleg'!$O211&amp;'Dylunio Technoleg'!$R211&amp;'Dylunio Technoleg'!$U211</f>
        <v/>
      </c>
      <c r="L12" s="169" t="str">
        <f>Celf!$F211&amp;Celf!$I211&amp;Celf!$L211&amp;Celf!$O211&amp;Celf!$R211&amp;Celf!$U211</f>
        <v/>
      </c>
      <c r="M12" s="169" t="str">
        <f>Cerddoriaeth!$F211&amp;Cerddoriaeth!$I211&amp;Cerddoriaeth!$L211&amp;Cerddoriaeth!$O211&amp;Cerddoriaeth!$R211&amp;Cerddoriaeth!$U211</f>
        <v/>
      </c>
      <c r="N12" s="169" t="str">
        <f>Drama!$F211&amp;Drama!$I211&amp;Drama!$L211&amp;Drama!$O211&amp;Drama!$R211&amp;Drama!$U211</f>
        <v/>
      </c>
      <c r="O12" s="169" t="str">
        <f>'Ieithoedd Modern'!$F211&amp;'Ieithoedd Modern'!$I211&amp;'Ieithoedd Modern'!$L211&amp;'Ieithoedd Modern'!$O211&amp;'Ieithoedd Modern'!$R211&amp;'Ieithoedd Modern'!$U211</f>
        <v/>
      </c>
      <c r="P12" s="169" t="str">
        <f>'Addysg Gorfforol'!$F211&amp;'Addysg Gorfforol'!$I211&amp;'Addysg Gorfforol'!$L211&amp;'Addysg Gorfforol'!$O211&amp;'Addysg Gorfforol'!$R211&amp;'Addysg Gorfforol'!$U211</f>
        <v/>
      </c>
      <c r="Q12" s="169" t="str">
        <f>TGCh!$F211&amp;TGCh!$I211&amp;TGCh!$L211&amp;TGCh!$O211&amp;TGCh!$R211&amp;TGCh!$U211</f>
        <v/>
      </c>
      <c r="R12" s="169" t="str">
        <f>'Bagloriaeth Cymru'!$F211&amp;'Bagloriaeth Cymru'!$I211&amp;'Bagloriaeth Cymru'!$L211&amp;'Bagloriaeth Cymru'!$O211&amp;'Bagloriaeth Cymru'!$R211&amp;'Bagloriaeth Cymru'!$U211</f>
        <v/>
      </c>
      <c r="S12" s="169" t="str">
        <f>'Pwnc Arall 1'!$F211&amp;'Pwnc Arall 1'!$I211&amp;'Pwnc Arall 1'!$L211&amp;'Pwnc Arall 1'!$O211&amp;'Pwnc Arall 1'!$R211&amp;'Pwnc Arall 1'!$U211</f>
        <v/>
      </c>
      <c r="T12" s="169" t="str">
        <f>'Pwnc Arall 2'!$F211&amp;'Pwnc Arall 2'!$I211&amp;'Pwnc Arall 2'!$L211&amp;'Pwnc Arall 2'!$O211&amp;'Pwnc Arall 2'!$R211&amp;'Pwnc Arall 2'!$U211</f>
        <v/>
      </c>
      <c r="U12" s="169" t="str">
        <f>'Pwnc Arall 3'!$F211&amp;'Pwnc Arall 3'!$I211&amp;'Pwnc Arall 3'!$L211&amp;'Pwnc Arall 3'!$O211&amp;'Pwnc Arall 3'!$R211&amp;'Pwnc Arall 3'!$U211</f>
        <v/>
      </c>
      <c r="V12" s="164">
        <f t="array" ref="V12">SUM(LEN($D12:$U12)-LEN(SUBSTITUTE($D12:$U12,V$4,"")))</f>
        <v>0</v>
      </c>
      <c r="W12" s="164">
        <f t="array" ref="W12">SUM(LEN($D12:$U12)-LEN(SUBSTITUTE($D12:$U12,W$4,"")))</f>
        <v>0</v>
      </c>
      <c r="X12" s="164">
        <f t="array" ref="X12">SUM(LEN($D12:$U12)-LEN(SUBSTITUTE($D12:$U12,X$4,"")))</f>
        <v>0</v>
      </c>
      <c r="Y12" s="164">
        <f t="array" ref="Y12">SUM(LEN($D12:$U12)-LEN(SUBSTITUTE($D12:$U12,Y$4,"")))</f>
        <v>0</v>
      </c>
      <c r="Z12" s="164">
        <f t="array" ref="Z12">SUM(LEN($D12:$U12)-LEN(SUBSTITUTE($D12:$U12,Z$4,"")))/2</f>
        <v>0</v>
      </c>
      <c r="AA12" s="164">
        <f t="array" ref="AA12">SUM(LEN($D12:$U12)-LEN(SUBSTITUTE($D12:$U12,AA$4,"")))/2</f>
        <v>0</v>
      </c>
      <c r="AB12" s="172"/>
      <c r="AC12" s="172"/>
      <c r="AD12" s="172"/>
      <c r="AE12" s="172"/>
    </row>
    <row r="13" spans="1:31" ht="35.1" customHeight="1">
      <c r="A13" s="172"/>
      <c r="B13" s="222"/>
      <c r="C13" s="158" t="str">
        <f ca="1">'Addysg Grefyddol'!C100</f>
        <v>Creu</v>
      </c>
      <c r="D13" s="169" t="str">
        <f>Cymraeg!$F212&amp;Cymraeg!$I212&amp;Cymraeg!$L212&amp;Cymraeg!$O212&amp;Cymraeg!$R212&amp;Cymraeg!$U212</f>
        <v/>
      </c>
      <c r="E13" s="169" t="str">
        <f>Saesneg!$F212&amp;Saesneg!$I212&amp;Saesneg!$L212&amp;Saesneg!$O212&amp;Saesneg!$R212&amp;Saesneg!$U212</f>
        <v/>
      </c>
      <c r="F13" s="169" t="str">
        <f>Mathemateg!$F212&amp;Mathemateg!$I212&amp;Mathemateg!$L212&amp;Mathemateg!$O212&amp;Mathemateg!$R212&amp;Mathemateg!$U212</f>
        <v/>
      </c>
      <c r="G13" s="169" t="str">
        <f>Gwyddoniaeth!$F212&amp;Gwyddoniaeth!$I212&amp;Gwyddoniaeth!$L212&amp;Gwyddoniaeth!$O212&amp;Gwyddoniaeth!$R212&amp;Gwyddoniaeth!$U212</f>
        <v/>
      </c>
      <c r="H13" s="169" t="str">
        <f>Hanes!$F212&amp;Hanes!$I212&amp;Hanes!$L212&amp;Hanes!$O212&amp;Hanes!$R212&amp;Hanes!$U212</f>
        <v/>
      </c>
      <c r="I13" s="169" t="str">
        <f>Daearyddiaeth!$F212&amp;Daearyddiaeth!$I212&amp;Daearyddiaeth!$L212&amp;Daearyddiaeth!$O212&amp;Daearyddiaeth!$R212&amp;Daearyddiaeth!$U212</f>
        <v/>
      </c>
      <c r="J13" s="169" t="str">
        <f>'Addysg Grefyddol'!$F212&amp;'Addysg Grefyddol'!$I212&amp;'Addysg Grefyddol'!$L212&amp;'Addysg Grefyddol'!$O212&amp;'Addysg Grefyddol'!$R212&amp;'Addysg Grefyddol'!$U212</f>
        <v/>
      </c>
      <c r="K13" s="169" t="str">
        <f>'Dylunio Technoleg'!$F212&amp;'Dylunio Technoleg'!$I212&amp;'Dylunio Technoleg'!$L212&amp;'Dylunio Technoleg'!$O212&amp;'Dylunio Technoleg'!$R212&amp;'Dylunio Technoleg'!$U212</f>
        <v/>
      </c>
      <c r="L13" s="169" t="str">
        <f>Celf!$F212&amp;Celf!$I212&amp;Celf!$L212&amp;Celf!$O212&amp;Celf!$R212&amp;Celf!$U212</f>
        <v/>
      </c>
      <c r="M13" s="169" t="str">
        <f>Cerddoriaeth!$F212&amp;Cerddoriaeth!$I212&amp;Cerddoriaeth!$L212&amp;Cerddoriaeth!$O212&amp;Cerddoriaeth!$R212&amp;Cerddoriaeth!$U212</f>
        <v/>
      </c>
      <c r="N13" s="169" t="str">
        <f>Drama!$F212&amp;Drama!$I212&amp;Drama!$L212&amp;Drama!$O212&amp;Drama!$R212&amp;Drama!$U212</f>
        <v/>
      </c>
      <c r="O13" s="169" t="str">
        <f>'Ieithoedd Modern'!$F212&amp;'Ieithoedd Modern'!$I212&amp;'Ieithoedd Modern'!$L212&amp;'Ieithoedd Modern'!$O212&amp;'Ieithoedd Modern'!$R212&amp;'Ieithoedd Modern'!$U212</f>
        <v/>
      </c>
      <c r="P13" s="169" t="str">
        <f>'Addysg Gorfforol'!$F212&amp;'Addysg Gorfforol'!$I212&amp;'Addysg Gorfforol'!$L212&amp;'Addysg Gorfforol'!$O212&amp;'Addysg Gorfforol'!$R212&amp;'Addysg Gorfforol'!$U212</f>
        <v/>
      </c>
      <c r="Q13" s="169" t="str">
        <f>TGCh!$F212&amp;TGCh!$I212&amp;TGCh!$L212&amp;TGCh!$O212&amp;TGCh!$R212&amp;TGCh!$U212</f>
        <v/>
      </c>
      <c r="R13" s="169" t="str">
        <f>'Bagloriaeth Cymru'!$F212&amp;'Bagloriaeth Cymru'!$I212&amp;'Bagloriaeth Cymru'!$L212&amp;'Bagloriaeth Cymru'!$O212&amp;'Bagloriaeth Cymru'!$R212&amp;'Bagloriaeth Cymru'!$U212</f>
        <v/>
      </c>
      <c r="S13" s="169" t="str">
        <f>'Pwnc Arall 1'!$F212&amp;'Pwnc Arall 1'!$I212&amp;'Pwnc Arall 1'!$L212&amp;'Pwnc Arall 1'!$O212&amp;'Pwnc Arall 1'!$R212&amp;'Pwnc Arall 1'!$U212</f>
        <v/>
      </c>
      <c r="T13" s="169" t="str">
        <f>'Pwnc Arall 2'!$F212&amp;'Pwnc Arall 2'!$I212&amp;'Pwnc Arall 2'!$L212&amp;'Pwnc Arall 2'!$O212&amp;'Pwnc Arall 2'!$R212&amp;'Pwnc Arall 2'!$U212</f>
        <v/>
      </c>
      <c r="U13" s="169" t="str">
        <f>'Pwnc Arall 3'!$F212&amp;'Pwnc Arall 3'!$I212&amp;'Pwnc Arall 3'!$L212&amp;'Pwnc Arall 3'!$O212&amp;'Pwnc Arall 3'!$R212&amp;'Pwnc Arall 3'!$U212</f>
        <v/>
      </c>
      <c r="V13" s="164">
        <f t="array" ref="V13">SUM(LEN($D13:$U13)-LEN(SUBSTITUTE($D13:$U13,V$4,"")))</f>
        <v>0</v>
      </c>
      <c r="W13" s="164">
        <f t="array" ref="W13">SUM(LEN($D13:$U13)-LEN(SUBSTITUTE($D13:$U13,W$4,"")))</f>
        <v>0</v>
      </c>
      <c r="X13" s="164">
        <f t="array" ref="X13">SUM(LEN($D13:$U13)-LEN(SUBSTITUTE($D13:$U13,X$4,"")))</f>
        <v>0</v>
      </c>
      <c r="Y13" s="164">
        <f t="array" ref="Y13">SUM(LEN($D13:$U13)-LEN(SUBSTITUTE($D13:$U13,Y$4,"")))</f>
        <v>0</v>
      </c>
      <c r="Z13" s="164">
        <f t="array" ref="Z13">SUM(LEN($D13:$U13)-LEN(SUBSTITUTE($D13:$U13,Z$4,"")))/2</f>
        <v>0</v>
      </c>
      <c r="AA13" s="164">
        <f t="array" ref="AA13">SUM(LEN($D13:$U13)-LEN(SUBSTITUTE($D13:$U13,AA$4,"")))/2</f>
        <v>0</v>
      </c>
      <c r="AB13" s="172"/>
      <c r="AC13" s="172"/>
      <c r="AD13" s="172"/>
      <c r="AE13" s="172"/>
    </row>
    <row r="14" spans="1:31" ht="35.1" customHeight="1">
      <c r="A14" s="172"/>
      <c r="B14" s="220"/>
      <c r="C14" s="158" t="str">
        <f ca="1">'Addysg Grefyddol'!C112</f>
        <v>Gwerthuso a gwella</v>
      </c>
      <c r="D14" s="169" t="str">
        <f>Cymraeg!$F213&amp;Cymraeg!$I213&amp;Cymraeg!$L213&amp;Cymraeg!$O213&amp;Cymraeg!$R213&amp;Cymraeg!$U213</f>
        <v/>
      </c>
      <c r="E14" s="169" t="str">
        <f>Saesneg!$F213&amp;Saesneg!$I213&amp;Saesneg!$L213&amp;Saesneg!$O213&amp;Saesneg!$R213&amp;Saesneg!$U213</f>
        <v/>
      </c>
      <c r="F14" s="169" t="str">
        <f>Mathemateg!$F213&amp;Mathemateg!$I213&amp;Mathemateg!$L213&amp;Mathemateg!$O213&amp;Mathemateg!$R213&amp;Mathemateg!$U213</f>
        <v/>
      </c>
      <c r="G14" s="169" t="str">
        <f>Gwyddoniaeth!$F213&amp;Gwyddoniaeth!$I213&amp;Gwyddoniaeth!$L213&amp;Gwyddoniaeth!$O213&amp;Gwyddoniaeth!$R213&amp;Gwyddoniaeth!$U213</f>
        <v/>
      </c>
      <c r="H14" s="169" t="str">
        <f>Hanes!$F213&amp;Hanes!$I213&amp;Hanes!$L213&amp;Hanes!$O213&amp;Hanes!$R213&amp;Hanes!$U213</f>
        <v/>
      </c>
      <c r="I14" s="169" t="str">
        <f>Daearyddiaeth!$F213&amp;Daearyddiaeth!$I213&amp;Daearyddiaeth!$L213&amp;Daearyddiaeth!$O213&amp;Daearyddiaeth!$R213&amp;Daearyddiaeth!$U213</f>
        <v/>
      </c>
      <c r="J14" s="169" t="str">
        <f>'Addysg Grefyddol'!$F213&amp;'Addysg Grefyddol'!$I213&amp;'Addysg Grefyddol'!$L213&amp;'Addysg Grefyddol'!$O213&amp;'Addysg Grefyddol'!$R213&amp;'Addysg Grefyddol'!$U213</f>
        <v/>
      </c>
      <c r="K14" s="169" t="str">
        <f>'Dylunio Technoleg'!$F213&amp;'Dylunio Technoleg'!$I213&amp;'Dylunio Technoleg'!$L213&amp;'Dylunio Technoleg'!$O213&amp;'Dylunio Technoleg'!$R213&amp;'Dylunio Technoleg'!$U213</f>
        <v/>
      </c>
      <c r="L14" s="169" t="str">
        <f>Celf!$F213&amp;Celf!$I213&amp;Celf!$L213&amp;Celf!$O213&amp;Celf!$R213&amp;Celf!$U213</f>
        <v/>
      </c>
      <c r="M14" s="169" t="str">
        <f>Cerddoriaeth!$F213&amp;Cerddoriaeth!$I213&amp;Cerddoriaeth!$L213&amp;Cerddoriaeth!$O213&amp;Cerddoriaeth!$R213&amp;Cerddoriaeth!$U213</f>
        <v/>
      </c>
      <c r="N14" s="169" t="str">
        <f>Drama!$F213&amp;Drama!$I213&amp;Drama!$L213&amp;Drama!$O213&amp;Drama!$R213&amp;Drama!$U213</f>
        <v/>
      </c>
      <c r="O14" s="169" t="str">
        <f>'Ieithoedd Modern'!$F213&amp;'Ieithoedd Modern'!$I213&amp;'Ieithoedd Modern'!$L213&amp;'Ieithoedd Modern'!$O213&amp;'Ieithoedd Modern'!$R213&amp;'Ieithoedd Modern'!$U213</f>
        <v/>
      </c>
      <c r="P14" s="169" t="str">
        <f>'Addysg Gorfforol'!$F213&amp;'Addysg Gorfforol'!$I213&amp;'Addysg Gorfforol'!$L213&amp;'Addysg Gorfforol'!$O213&amp;'Addysg Gorfforol'!$R213&amp;'Addysg Gorfforol'!$U213</f>
        <v/>
      </c>
      <c r="Q14" s="169" t="str">
        <f>TGCh!$F213&amp;TGCh!$I213&amp;TGCh!$L213&amp;TGCh!$O213&amp;TGCh!$R213&amp;TGCh!$U213</f>
        <v/>
      </c>
      <c r="R14" s="169" t="str">
        <f>'Bagloriaeth Cymru'!$F213&amp;'Bagloriaeth Cymru'!$I213&amp;'Bagloriaeth Cymru'!$L213&amp;'Bagloriaeth Cymru'!$O213&amp;'Bagloriaeth Cymru'!$R213&amp;'Bagloriaeth Cymru'!$U213</f>
        <v/>
      </c>
      <c r="S14" s="169" t="str">
        <f>'Pwnc Arall 1'!$F213&amp;'Pwnc Arall 1'!$I213&amp;'Pwnc Arall 1'!$L213&amp;'Pwnc Arall 1'!$O213&amp;'Pwnc Arall 1'!$R213&amp;'Pwnc Arall 1'!$U213</f>
        <v/>
      </c>
      <c r="T14" s="169" t="str">
        <f>'Pwnc Arall 2'!$F213&amp;'Pwnc Arall 2'!$I213&amp;'Pwnc Arall 2'!$L213&amp;'Pwnc Arall 2'!$O213&amp;'Pwnc Arall 2'!$R213&amp;'Pwnc Arall 2'!$U213</f>
        <v/>
      </c>
      <c r="U14" s="169" t="str">
        <f>'Pwnc Arall 3'!$F213&amp;'Pwnc Arall 3'!$I213&amp;'Pwnc Arall 3'!$L213&amp;'Pwnc Arall 3'!$O213&amp;'Pwnc Arall 3'!$R213&amp;'Pwnc Arall 3'!$U213</f>
        <v/>
      </c>
      <c r="V14" s="164">
        <f t="array" ref="V14">SUM(LEN($D14:$U14)-LEN(SUBSTITUTE($D14:$U14,V$4,"")))</f>
        <v>0</v>
      </c>
      <c r="W14" s="164">
        <f t="array" ref="W14">SUM(LEN($D14:$U14)-LEN(SUBSTITUTE($D14:$U14,W$4,"")))</f>
        <v>0</v>
      </c>
      <c r="X14" s="164">
        <f t="array" ref="X14">SUM(LEN($D14:$U14)-LEN(SUBSTITUTE($D14:$U14,X$4,"")))</f>
        <v>0</v>
      </c>
      <c r="Y14" s="164">
        <f t="array" ref="Y14">SUM(LEN($D14:$U14)-LEN(SUBSTITUTE($D14:$U14,Y$4,"")))</f>
        <v>0</v>
      </c>
      <c r="Z14" s="164">
        <f t="array" ref="Z14">SUM(LEN($D14:$U14)-LEN(SUBSTITUTE($D14:$U14,Z$4,"")))/2</f>
        <v>0</v>
      </c>
      <c r="AA14" s="164">
        <f t="array" ref="AA14">SUM(LEN($D14:$U14)-LEN(SUBSTITUTE($D14:$U14,AA$4,"")))/2</f>
        <v>0</v>
      </c>
      <c r="AB14" s="172"/>
      <c r="AC14" s="172"/>
      <c r="AD14" s="172"/>
      <c r="AE14" s="172"/>
    </row>
    <row r="15" spans="1:31" ht="35.1" customHeight="1">
      <c r="A15" s="172"/>
      <c r="B15" s="219" t="str">
        <f ca="1">Cymraeg!B124</f>
        <v xml:space="preserve">4. Data a meddwl cyfrifiadurol </v>
      </c>
      <c r="C15" s="159" t="str">
        <f ca="1">'Addysg Grefyddol'!C124</f>
        <v>Datrys problemau a modelu</v>
      </c>
      <c r="D15" s="169" t="str">
        <f>Cymraeg!$F214&amp;Cymraeg!$I214&amp;Cymraeg!$L214&amp;Cymraeg!$O214&amp;Cymraeg!$R214&amp;Cymraeg!$U214</f>
        <v/>
      </c>
      <c r="E15" s="169" t="str">
        <f>Saesneg!$F214&amp;Saesneg!$I214&amp;Saesneg!$L214&amp;Saesneg!$O214&amp;Saesneg!$R214&amp;Saesneg!$U214</f>
        <v/>
      </c>
      <c r="F15" s="169" t="str">
        <f>Mathemateg!$F214&amp;Mathemateg!$I214&amp;Mathemateg!$L214&amp;Mathemateg!$O214&amp;Mathemateg!$R214&amp;Mathemateg!$U214</f>
        <v/>
      </c>
      <c r="G15" s="169" t="str">
        <f>Gwyddoniaeth!$F214&amp;Gwyddoniaeth!$I214&amp;Gwyddoniaeth!$L214&amp;Gwyddoniaeth!$O214&amp;Gwyddoniaeth!$R214&amp;Gwyddoniaeth!$U214</f>
        <v/>
      </c>
      <c r="H15" s="169" t="str">
        <f>Hanes!$F214&amp;Hanes!$I214&amp;Hanes!$L214&amp;Hanes!$O214&amp;Hanes!$R214&amp;Hanes!$U214</f>
        <v/>
      </c>
      <c r="I15" s="169" t="str">
        <f>Daearyddiaeth!$F214&amp;Daearyddiaeth!$I214&amp;Daearyddiaeth!$L214&amp;Daearyddiaeth!$O214&amp;Daearyddiaeth!$R214&amp;Daearyddiaeth!$U214</f>
        <v/>
      </c>
      <c r="J15" s="169" t="str">
        <f>'Addysg Grefyddol'!$F214&amp;'Addysg Grefyddol'!$I214&amp;'Addysg Grefyddol'!$L214&amp;'Addysg Grefyddol'!$O214&amp;'Addysg Grefyddol'!$R214&amp;'Addysg Grefyddol'!$U214</f>
        <v/>
      </c>
      <c r="K15" s="169" t="str">
        <f>'Dylunio Technoleg'!$F214&amp;'Dylunio Technoleg'!$I214&amp;'Dylunio Technoleg'!$L214&amp;'Dylunio Technoleg'!$O214&amp;'Dylunio Technoleg'!$R214&amp;'Dylunio Technoleg'!$U214</f>
        <v/>
      </c>
      <c r="L15" s="169" t="str">
        <f>Celf!$F214&amp;Celf!$I214&amp;Celf!$L214&amp;Celf!$O214&amp;Celf!$R214&amp;Celf!$U214</f>
        <v/>
      </c>
      <c r="M15" s="169" t="str">
        <f>Cerddoriaeth!$F214&amp;Cerddoriaeth!$I214&amp;Cerddoriaeth!$L214&amp;Cerddoriaeth!$O214&amp;Cerddoriaeth!$R214&amp;Cerddoriaeth!$U214</f>
        <v/>
      </c>
      <c r="N15" s="169" t="str">
        <f>Drama!$F214&amp;Drama!$I214&amp;Drama!$L214&amp;Drama!$O214&amp;Drama!$R214&amp;Drama!$U214</f>
        <v/>
      </c>
      <c r="O15" s="169" t="str">
        <f>'Ieithoedd Modern'!$F214&amp;'Ieithoedd Modern'!$I214&amp;'Ieithoedd Modern'!$L214&amp;'Ieithoedd Modern'!$O214&amp;'Ieithoedd Modern'!$R214&amp;'Ieithoedd Modern'!$U214</f>
        <v/>
      </c>
      <c r="P15" s="169" t="str">
        <f>'Addysg Gorfforol'!$F214&amp;'Addysg Gorfforol'!$I214&amp;'Addysg Gorfforol'!$L214&amp;'Addysg Gorfforol'!$O214&amp;'Addysg Gorfforol'!$R214&amp;'Addysg Gorfforol'!$U214</f>
        <v/>
      </c>
      <c r="Q15" s="169" t="str">
        <f>TGCh!$F214&amp;TGCh!$I214&amp;TGCh!$L214&amp;TGCh!$O214&amp;TGCh!$R214&amp;TGCh!$U214</f>
        <v/>
      </c>
      <c r="R15" s="169" t="str">
        <f>'Bagloriaeth Cymru'!$F214&amp;'Bagloriaeth Cymru'!$I214&amp;'Bagloriaeth Cymru'!$L214&amp;'Bagloriaeth Cymru'!$O214&amp;'Bagloriaeth Cymru'!$R214&amp;'Bagloriaeth Cymru'!$U214</f>
        <v/>
      </c>
      <c r="S15" s="169" t="str">
        <f>'Pwnc Arall 1'!$F214&amp;'Pwnc Arall 1'!$I214&amp;'Pwnc Arall 1'!$L214&amp;'Pwnc Arall 1'!$O214&amp;'Pwnc Arall 1'!$R214&amp;'Pwnc Arall 1'!$U214</f>
        <v/>
      </c>
      <c r="T15" s="169" t="str">
        <f>'Pwnc Arall 2'!$F214&amp;'Pwnc Arall 2'!$I214&amp;'Pwnc Arall 2'!$L214&amp;'Pwnc Arall 2'!$O214&amp;'Pwnc Arall 2'!$R214&amp;'Pwnc Arall 2'!$U214</f>
        <v/>
      </c>
      <c r="U15" s="169" t="str">
        <f>'Pwnc Arall 3'!$F214&amp;'Pwnc Arall 3'!$I214&amp;'Pwnc Arall 3'!$L214&amp;'Pwnc Arall 3'!$O214&amp;'Pwnc Arall 3'!$R214&amp;'Pwnc Arall 3'!$U214</f>
        <v/>
      </c>
      <c r="V15" s="164">
        <f t="array" ref="V15">SUM(LEN($D15:$U15)-LEN(SUBSTITUTE($D15:$U15,V$4,"")))</f>
        <v>0</v>
      </c>
      <c r="W15" s="164">
        <f t="array" ref="W15">SUM(LEN($D15:$U15)-LEN(SUBSTITUTE($D15:$U15,W$4,"")))</f>
        <v>0</v>
      </c>
      <c r="X15" s="164">
        <f t="array" ref="X15">SUM(LEN($D15:$U15)-LEN(SUBSTITUTE($D15:$U15,X$4,"")))</f>
        <v>0</v>
      </c>
      <c r="Y15" s="164">
        <f t="array" ref="Y15">SUM(LEN($D15:$U15)-LEN(SUBSTITUTE($D15:$U15,Y$4,"")))</f>
        <v>0</v>
      </c>
      <c r="Z15" s="164">
        <f t="array" ref="Z15">SUM(LEN($D15:$U15)-LEN(SUBSTITUTE($D15:$U15,Z$4,"")))/2</f>
        <v>0</v>
      </c>
      <c r="AA15" s="164">
        <f t="array" ref="AA15">SUM(LEN($D15:$U15)-LEN(SUBSTITUTE($D15:$U15,AA$4,"")))/2</f>
        <v>0</v>
      </c>
      <c r="AB15" s="172"/>
      <c r="AC15" s="172"/>
      <c r="AD15" s="172"/>
      <c r="AE15" s="172"/>
    </row>
    <row r="16" spans="1:31" ht="35.1" customHeight="1">
      <c r="A16" s="172"/>
      <c r="B16" s="220"/>
      <c r="C16" s="159" t="str">
        <f ca="1">'Addysg Grefyddol'!C136</f>
        <v>Llythrennedd gwybodaeth a data</v>
      </c>
      <c r="D16" s="169" t="str">
        <f>Cymraeg!$F215&amp;Cymraeg!$I215&amp;Cymraeg!$L215&amp;Cymraeg!$O215&amp;Cymraeg!$R215&amp;Cymraeg!$U215</f>
        <v/>
      </c>
      <c r="E16" s="169" t="str">
        <f>Saesneg!$F215&amp;Saesneg!$I215&amp;Saesneg!$L215&amp;Saesneg!$O215&amp;Saesneg!$R215&amp;Saesneg!$U215</f>
        <v/>
      </c>
      <c r="F16" s="169" t="str">
        <f>Mathemateg!$F215&amp;Mathemateg!$I215&amp;Mathemateg!$L215&amp;Mathemateg!$O215&amp;Mathemateg!$R215&amp;Mathemateg!$U215</f>
        <v/>
      </c>
      <c r="G16" s="169" t="str">
        <f>Gwyddoniaeth!$F215&amp;Gwyddoniaeth!$I215&amp;Gwyddoniaeth!$L215&amp;Gwyddoniaeth!$O215&amp;Gwyddoniaeth!$R215&amp;Gwyddoniaeth!$U215</f>
        <v/>
      </c>
      <c r="H16" s="169" t="str">
        <f>Hanes!$F215&amp;Hanes!$I215&amp;Hanes!$L215&amp;Hanes!$O215&amp;Hanes!$R215&amp;Hanes!$U215</f>
        <v/>
      </c>
      <c r="I16" s="169" t="str">
        <f>Daearyddiaeth!$F215&amp;Daearyddiaeth!$I215&amp;Daearyddiaeth!$L215&amp;Daearyddiaeth!$O215&amp;Daearyddiaeth!$R215&amp;Daearyddiaeth!$U215</f>
        <v/>
      </c>
      <c r="J16" s="169" t="str">
        <f>'Addysg Grefyddol'!$F215&amp;'Addysg Grefyddol'!$I215&amp;'Addysg Grefyddol'!$L215&amp;'Addysg Grefyddol'!$O215&amp;'Addysg Grefyddol'!$R215&amp;'Addysg Grefyddol'!$U215</f>
        <v/>
      </c>
      <c r="K16" s="169" t="str">
        <f>'Dylunio Technoleg'!$F215&amp;'Dylunio Technoleg'!$I215&amp;'Dylunio Technoleg'!$L215&amp;'Dylunio Technoleg'!$O215&amp;'Dylunio Technoleg'!$R215&amp;'Dylunio Technoleg'!$U215</f>
        <v/>
      </c>
      <c r="L16" s="169" t="str">
        <f>Celf!$F215&amp;Celf!$I215&amp;Celf!$L215&amp;Celf!$O215&amp;Celf!$R215&amp;Celf!$U215</f>
        <v/>
      </c>
      <c r="M16" s="169" t="str">
        <f>Cerddoriaeth!$F215&amp;Cerddoriaeth!$I215&amp;Cerddoriaeth!$L215&amp;Cerddoriaeth!$O215&amp;Cerddoriaeth!$R215&amp;Cerddoriaeth!$U215</f>
        <v/>
      </c>
      <c r="N16" s="169" t="str">
        <f>Drama!$F215&amp;Drama!$I215&amp;Drama!$L215&amp;Drama!$O215&amp;Drama!$R215&amp;Drama!$U215</f>
        <v/>
      </c>
      <c r="O16" s="169" t="str">
        <f>'Ieithoedd Modern'!$F215&amp;'Ieithoedd Modern'!$I215&amp;'Ieithoedd Modern'!$L215&amp;'Ieithoedd Modern'!$O215&amp;'Ieithoedd Modern'!$R215&amp;'Ieithoedd Modern'!$U215</f>
        <v/>
      </c>
      <c r="P16" s="169" t="str">
        <f>'Addysg Gorfforol'!$F215&amp;'Addysg Gorfforol'!$I215&amp;'Addysg Gorfforol'!$L215&amp;'Addysg Gorfforol'!$O215&amp;'Addysg Gorfforol'!$R215&amp;'Addysg Gorfforol'!$U215</f>
        <v/>
      </c>
      <c r="Q16" s="169" t="str">
        <f>TGCh!$F215&amp;TGCh!$I215&amp;TGCh!$L215&amp;TGCh!$O215&amp;TGCh!$R215&amp;TGCh!$U215</f>
        <v/>
      </c>
      <c r="R16" s="169" t="str">
        <f>'Bagloriaeth Cymru'!$F215&amp;'Bagloriaeth Cymru'!$I215&amp;'Bagloriaeth Cymru'!$L215&amp;'Bagloriaeth Cymru'!$O215&amp;'Bagloriaeth Cymru'!$R215&amp;'Bagloriaeth Cymru'!$U215</f>
        <v/>
      </c>
      <c r="S16" s="169" t="str">
        <f>'Pwnc Arall 1'!$F215&amp;'Pwnc Arall 1'!$I215&amp;'Pwnc Arall 1'!$L215&amp;'Pwnc Arall 1'!$O215&amp;'Pwnc Arall 1'!$R215&amp;'Pwnc Arall 1'!$U215</f>
        <v/>
      </c>
      <c r="T16" s="169" t="str">
        <f>'Pwnc Arall 2'!$F215&amp;'Pwnc Arall 2'!$I215&amp;'Pwnc Arall 2'!$L215&amp;'Pwnc Arall 2'!$O215&amp;'Pwnc Arall 2'!$R215&amp;'Pwnc Arall 2'!$U215</f>
        <v/>
      </c>
      <c r="U16" s="169" t="str">
        <f>'Pwnc Arall 3'!$F215&amp;'Pwnc Arall 3'!$I215&amp;'Pwnc Arall 3'!$L215&amp;'Pwnc Arall 3'!$O215&amp;'Pwnc Arall 3'!$R215&amp;'Pwnc Arall 3'!$U215</f>
        <v/>
      </c>
      <c r="V16" s="164">
        <f t="array" ref="V16">SUM(LEN($D16:$U16)-LEN(SUBSTITUTE($D16:$U16,V$4,"")))</f>
        <v>0</v>
      </c>
      <c r="W16" s="164">
        <f t="array" ref="W16">SUM(LEN($D16:$U16)-LEN(SUBSTITUTE($D16:$U16,W$4,"")))</f>
        <v>0</v>
      </c>
      <c r="X16" s="164">
        <f t="array" ref="X16">SUM(LEN($D16:$U16)-LEN(SUBSTITUTE($D16:$U16,X$4,"")))</f>
        <v>0</v>
      </c>
      <c r="Y16" s="164">
        <f t="array" ref="Y16">SUM(LEN($D16:$U16)-LEN(SUBSTITUTE($D16:$U16,Y$4,"")))</f>
        <v>0</v>
      </c>
      <c r="Z16" s="164">
        <f t="array" ref="Z16">SUM(LEN($D16:$U16)-LEN(SUBSTITUTE($D16:$U16,Z$4,"")))/2</f>
        <v>0</v>
      </c>
      <c r="AA16" s="164">
        <f t="array" ref="AA16">SUM(LEN($D16:$U16)-LEN(SUBSTITUTE($D16:$U16,AA$4,"")))/2</f>
        <v>0</v>
      </c>
      <c r="AB16" s="172"/>
      <c r="AC16" s="172"/>
      <c r="AD16" s="172"/>
      <c r="AE16" s="172"/>
    </row>
    <row r="17" spans="2:21" ht="12.75">
      <c r="B17" s="2"/>
      <c r="C17" s="3"/>
      <c r="D17" s="4"/>
      <c r="E17" s="4"/>
      <c r="F17" s="168"/>
      <c r="G17" s="4"/>
      <c r="H17" s="4"/>
      <c r="I17" s="4"/>
      <c r="J17" s="4"/>
      <c r="K17" s="4"/>
      <c r="L17" s="4"/>
      <c r="M17" s="4"/>
      <c r="N17" s="4"/>
      <c r="O17" s="4"/>
      <c r="P17" s="4"/>
      <c r="Q17" s="4"/>
      <c r="R17" s="4"/>
      <c r="S17" s="4"/>
      <c r="T17" s="4"/>
      <c r="U17" s="4"/>
    </row>
    <row r="18" spans="2:21" ht="12.75">
      <c r="B18" s="141"/>
      <c r="C18" s="142"/>
      <c r="D18" s="143"/>
      <c r="E18" s="143"/>
      <c r="F18" s="170"/>
      <c r="G18" s="143"/>
      <c r="H18" s="143"/>
      <c r="I18" s="4"/>
      <c r="J18" s="4"/>
      <c r="K18" s="4"/>
      <c r="L18" s="4"/>
      <c r="M18" s="4"/>
      <c r="N18" s="4"/>
      <c r="O18" s="4"/>
      <c r="P18" s="4"/>
      <c r="Q18" s="4"/>
      <c r="R18" s="4"/>
      <c r="S18" s="4"/>
      <c r="T18" s="4"/>
      <c r="U18" s="4"/>
    </row>
    <row r="19" spans="2:21" ht="12.75">
      <c r="B19" s="141"/>
      <c r="C19" s="142"/>
      <c r="D19" s="143"/>
      <c r="E19" s="143"/>
      <c r="F19" s="170"/>
      <c r="G19" s="143"/>
      <c r="H19" s="143"/>
      <c r="I19" s="4"/>
      <c r="J19" s="4"/>
      <c r="K19" s="4"/>
      <c r="L19" s="4"/>
      <c r="M19" s="4"/>
      <c r="N19" s="4"/>
      <c r="O19" s="4"/>
      <c r="P19" s="4"/>
      <c r="Q19" s="4"/>
      <c r="R19" s="4"/>
      <c r="S19" s="4"/>
      <c r="T19" s="4"/>
      <c r="U19" s="4"/>
    </row>
    <row r="20" spans="2:21" ht="12.75">
      <c r="B20" s="235"/>
      <c r="C20" s="142"/>
      <c r="D20" s="143"/>
      <c r="E20" s="143"/>
      <c r="F20" s="170"/>
      <c r="G20" s="143"/>
      <c r="H20" s="143"/>
      <c r="I20" s="4"/>
      <c r="J20" s="4"/>
      <c r="K20" s="4"/>
      <c r="L20" s="4"/>
      <c r="M20" s="4"/>
      <c r="N20" s="4"/>
      <c r="O20" s="4"/>
      <c r="P20" s="4"/>
      <c r="Q20" s="4"/>
      <c r="R20" s="4"/>
      <c r="S20" s="4"/>
      <c r="T20" s="4"/>
      <c r="U20" s="4"/>
    </row>
    <row r="21" spans="2:21" ht="12.75">
      <c r="B21" s="236"/>
      <c r="C21" s="142"/>
      <c r="D21" s="143"/>
      <c r="E21" s="143"/>
      <c r="F21" s="170"/>
      <c r="G21" s="143"/>
      <c r="H21" s="143"/>
      <c r="I21" s="4"/>
      <c r="J21" s="4"/>
      <c r="K21" s="4"/>
      <c r="L21" s="4"/>
      <c r="M21" s="4"/>
      <c r="N21" s="4"/>
      <c r="O21" s="4"/>
      <c r="P21" s="4"/>
      <c r="Q21" s="4"/>
      <c r="R21" s="4"/>
      <c r="S21" s="4"/>
      <c r="T21" s="4"/>
      <c r="U21" s="4"/>
    </row>
    <row r="22" spans="2:21" ht="12.75">
      <c r="B22" s="236"/>
      <c r="C22" s="142"/>
      <c r="D22" s="143"/>
      <c r="E22" s="143"/>
      <c r="F22" s="170"/>
      <c r="G22" s="143"/>
      <c r="H22" s="143"/>
      <c r="I22" s="4"/>
      <c r="J22" s="4"/>
      <c r="K22" s="4"/>
      <c r="L22" s="4"/>
      <c r="M22" s="4"/>
      <c r="N22" s="4"/>
      <c r="O22" s="4"/>
      <c r="P22" s="4"/>
      <c r="Q22" s="4"/>
      <c r="R22" s="4"/>
      <c r="S22" s="4"/>
      <c r="T22" s="4"/>
      <c r="U22" s="4"/>
    </row>
    <row r="23" spans="2:21" ht="12.75">
      <c r="B23" s="236"/>
      <c r="C23" s="142"/>
      <c r="D23" s="143"/>
      <c r="E23" s="143"/>
      <c r="F23" s="170"/>
      <c r="G23" s="143"/>
      <c r="H23" s="143"/>
      <c r="I23" s="4"/>
      <c r="J23" s="4"/>
      <c r="K23" s="4"/>
      <c r="L23" s="4"/>
      <c r="M23" s="4"/>
      <c r="N23" s="4"/>
      <c r="O23" s="4"/>
      <c r="P23" s="4"/>
      <c r="Q23" s="4"/>
      <c r="R23" s="4"/>
      <c r="S23" s="4"/>
      <c r="T23" s="4"/>
      <c r="U23" s="4"/>
    </row>
    <row r="24" spans="2:21" ht="12.75">
      <c r="B24" s="235"/>
      <c r="C24" s="142"/>
      <c r="D24" s="143"/>
      <c r="E24" s="143"/>
      <c r="F24" s="170"/>
      <c r="G24" s="143"/>
      <c r="H24" s="143"/>
      <c r="I24" s="4"/>
      <c r="J24" s="4"/>
      <c r="K24" s="4"/>
      <c r="L24" s="4"/>
      <c r="M24" s="4"/>
      <c r="N24" s="4"/>
      <c r="O24" s="4"/>
      <c r="P24" s="4"/>
      <c r="Q24" s="4"/>
      <c r="R24" s="4"/>
      <c r="S24" s="4"/>
      <c r="T24" s="4"/>
      <c r="U24" s="4"/>
    </row>
    <row r="25" spans="2:21" ht="12.75">
      <c r="B25" s="236"/>
      <c r="C25" s="142"/>
      <c r="D25" s="143"/>
      <c r="E25" s="143"/>
      <c r="F25" s="170"/>
      <c r="G25" s="143"/>
      <c r="H25" s="143"/>
      <c r="I25" s="4"/>
      <c r="J25" s="4"/>
      <c r="K25" s="4"/>
      <c r="L25" s="4"/>
      <c r="M25" s="4"/>
      <c r="N25" s="4"/>
      <c r="O25" s="4"/>
      <c r="P25" s="4"/>
      <c r="Q25" s="4"/>
      <c r="R25" s="4"/>
      <c r="S25" s="4"/>
      <c r="T25" s="4"/>
      <c r="U25" s="4"/>
    </row>
    <row r="26" spans="2:21" ht="12.75">
      <c r="B26" s="236"/>
      <c r="C26" s="142"/>
      <c r="D26" s="143"/>
      <c r="E26" s="143"/>
      <c r="F26" s="170"/>
      <c r="G26" s="143"/>
      <c r="H26" s="143"/>
      <c r="I26" s="4"/>
      <c r="J26" s="4"/>
      <c r="K26" s="4"/>
      <c r="L26" s="4"/>
      <c r="M26" s="4"/>
      <c r="N26" s="4"/>
      <c r="O26" s="4"/>
      <c r="P26" s="4"/>
      <c r="Q26" s="4"/>
      <c r="R26" s="4"/>
      <c r="S26" s="4"/>
      <c r="T26" s="4"/>
      <c r="U26" s="4"/>
    </row>
    <row r="27" spans="2:21" ht="12.75">
      <c r="B27" s="235"/>
      <c r="C27" s="142"/>
      <c r="D27" s="143"/>
      <c r="E27" s="143"/>
      <c r="F27" s="170"/>
      <c r="G27" s="143"/>
      <c r="H27" s="143"/>
      <c r="I27" s="4"/>
      <c r="J27" s="4"/>
      <c r="K27" s="4"/>
      <c r="L27" s="4"/>
      <c r="M27" s="4"/>
      <c r="N27" s="4"/>
      <c r="O27" s="4"/>
      <c r="P27" s="4"/>
      <c r="Q27" s="4"/>
      <c r="R27" s="4"/>
      <c r="S27" s="4"/>
      <c r="T27" s="4"/>
      <c r="U27" s="4"/>
    </row>
    <row r="28" spans="2:21" ht="12.75">
      <c r="B28" s="236"/>
      <c r="C28" s="142"/>
      <c r="D28" s="143"/>
      <c r="E28" s="143"/>
      <c r="F28" s="170"/>
      <c r="G28" s="143"/>
      <c r="H28" s="143"/>
      <c r="I28" s="4"/>
      <c r="J28" s="4"/>
      <c r="K28" s="4"/>
      <c r="L28" s="4"/>
      <c r="M28" s="4"/>
      <c r="N28" s="4"/>
      <c r="O28" s="4"/>
      <c r="P28" s="4"/>
      <c r="Q28" s="4"/>
      <c r="R28" s="4"/>
      <c r="S28" s="4"/>
      <c r="T28" s="4"/>
      <c r="U28" s="4"/>
    </row>
    <row r="29" spans="2:21" ht="12.75">
      <c r="B29" s="236"/>
      <c r="C29" s="142"/>
      <c r="D29" s="143"/>
      <c r="E29" s="143"/>
      <c r="F29" s="170"/>
      <c r="G29" s="143"/>
      <c r="H29" s="143"/>
      <c r="I29" s="4"/>
      <c r="J29" s="4"/>
      <c r="K29" s="4"/>
      <c r="L29" s="4"/>
      <c r="M29" s="4"/>
      <c r="N29" s="4"/>
      <c r="O29" s="4"/>
      <c r="P29" s="4"/>
      <c r="Q29" s="4"/>
      <c r="R29" s="4"/>
      <c r="S29" s="4"/>
      <c r="T29" s="4"/>
      <c r="U29" s="4"/>
    </row>
    <row r="30" spans="2:21" ht="12.75">
      <c r="B30" s="235"/>
      <c r="C30" s="142"/>
      <c r="D30" s="143"/>
      <c r="E30" s="143"/>
      <c r="F30" s="170"/>
      <c r="G30" s="143"/>
      <c r="H30" s="143"/>
      <c r="I30" s="4"/>
      <c r="J30" s="4"/>
      <c r="K30" s="4"/>
      <c r="L30" s="4"/>
      <c r="M30" s="4"/>
      <c r="N30" s="4"/>
      <c r="O30" s="4"/>
      <c r="P30" s="4"/>
      <c r="Q30" s="4"/>
      <c r="R30" s="4"/>
      <c r="S30" s="4"/>
      <c r="T30" s="4"/>
      <c r="U30" s="4"/>
    </row>
    <row r="31" spans="2:21" ht="12.75">
      <c r="B31" s="236"/>
      <c r="C31" s="142"/>
      <c r="D31" s="143"/>
      <c r="E31" s="143"/>
      <c r="F31" s="170"/>
      <c r="G31" s="143"/>
      <c r="H31" s="143"/>
      <c r="I31" s="4"/>
      <c r="J31" s="4"/>
      <c r="K31" s="4"/>
      <c r="L31" s="4"/>
      <c r="M31" s="4"/>
      <c r="N31" s="4"/>
      <c r="O31" s="4"/>
      <c r="P31" s="4"/>
      <c r="Q31" s="4"/>
      <c r="R31" s="4"/>
      <c r="S31" s="4"/>
      <c r="T31" s="4"/>
      <c r="U31" s="4"/>
    </row>
    <row r="32" spans="2:21" ht="12.75">
      <c r="B32" s="141"/>
      <c r="C32" s="142"/>
      <c r="D32" s="143"/>
      <c r="E32" s="143"/>
      <c r="F32" s="170"/>
      <c r="G32" s="143"/>
      <c r="H32" s="143"/>
      <c r="I32" s="4"/>
      <c r="J32" s="4"/>
      <c r="K32" s="4"/>
      <c r="L32" s="4"/>
      <c r="M32" s="4"/>
      <c r="N32" s="4"/>
      <c r="O32" s="4"/>
      <c r="P32" s="4"/>
      <c r="Q32" s="4"/>
      <c r="R32" s="4"/>
      <c r="S32" s="4"/>
      <c r="T32" s="4"/>
      <c r="U32" s="4"/>
    </row>
    <row r="33" spans="2:21" ht="12.75">
      <c r="B33" s="141"/>
      <c r="C33" s="142"/>
      <c r="D33" s="143"/>
      <c r="E33" s="143"/>
      <c r="F33" s="170"/>
      <c r="G33" s="143"/>
      <c r="H33" s="143"/>
      <c r="I33" s="4"/>
      <c r="J33" s="4"/>
      <c r="K33" s="4"/>
      <c r="L33" s="4"/>
      <c r="M33" s="4"/>
      <c r="N33" s="4"/>
      <c r="O33" s="4"/>
      <c r="P33" s="4"/>
      <c r="Q33" s="4"/>
      <c r="R33" s="4"/>
      <c r="S33" s="4"/>
      <c r="T33" s="4"/>
      <c r="U33" s="4"/>
    </row>
    <row r="34" spans="2:21" ht="12.75">
      <c r="B34" s="141"/>
      <c r="C34" s="142"/>
      <c r="D34" s="143"/>
      <c r="E34" s="143"/>
      <c r="F34" s="170"/>
      <c r="G34" s="143"/>
      <c r="H34" s="143"/>
      <c r="I34" s="4"/>
      <c r="J34" s="4"/>
      <c r="K34" s="4"/>
      <c r="L34" s="4"/>
      <c r="M34" s="4"/>
      <c r="N34" s="4"/>
      <c r="O34" s="4"/>
      <c r="P34" s="4"/>
      <c r="Q34" s="4"/>
      <c r="R34" s="4"/>
      <c r="S34" s="4"/>
      <c r="T34" s="4"/>
      <c r="U34" s="4"/>
    </row>
    <row r="35" spans="2:21" ht="12.75">
      <c r="B35" s="141"/>
      <c r="C35" s="142"/>
      <c r="D35" s="143"/>
      <c r="E35" s="143"/>
      <c r="F35" s="170"/>
      <c r="G35" s="143"/>
      <c r="H35" s="143"/>
      <c r="I35" s="4"/>
      <c r="J35" s="4"/>
      <c r="K35" s="4"/>
      <c r="L35" s="4"/>
      <c r="M35" s="4"/>
      <c r="N35" s="4"/>
      <c r="O35" s="4"/>
      <c r="P35" s="4"/>
      <c r="Q35" s="4"/>
      <c r="R35" s="4"/>
      <c r="S35" s="4"/>
      <c r="T35" s="4"/>
      <c r="U35" s="4"/>
    </row>
    <row r="36" spans="2:21" ht="12.75">
      <c r="B36" s="141"/>
      <c r="C36" s="142"/>
      <c r="D36" s="143"/>
      <c r="E36" s="143"/>
      <c r="F36" s="170"/>
      <c r="G36" s="143"/>
      <c r="H36" s="143"/>
      <c r="I36" s="4"/>
      <c r="J36" s="4"/>
      <c r="K36" s="4"/>
      <c r="L36" s="4"/>
      <c r="M36" s="4"/>
      <c r="N36" s="4"/>
      <c r="O36" s="4"/>
      <c r="P36" s="4"/>
      <c r="Q36" s="4"/>
      <c r="R36" s="4"/>
      <c r="S36" s="4"/>
      <c r="T36" s="4"/>
      <c r="U36" s="4"/>
    </row>
    <row r="37" spans="2:21" ht="12.75">
      <c r="B37" s="141"/>
      <c r="C37" s="142"/>
      <c r="D37" s="143"/>
      <c r="E37" s="143"/>
      <c r="F37" s="170"/>
      <c r="G37" s="143"/>
      <c r="H37" s="143"/>
      <c r="I37" s="4"/>
      <c r="J37" s="4"/>
      <c r="K37" s="4"/>
      <c r="L37" s="4"/>
      <c r="M37" s="4"/>
      <c r="N37" s="4"/>
      <c r="O37" s="4"/>
      <c r="P37" s="4"/>
      <c r="Q37" s="4"/>
      <c r="R37" s="4"/>
      <c r="S37" s="4"/>
      <c r="T37" s="4"/>
      <c r="U37" s="4"/>
    </row>
    <row r="38" spans="2:21" ht="12.75">
      <c r="B38" s="141"/>
      <c r="C38" s="142"/>
      <c r="D38" s="143"/>
      <c r="E38" s="143"/>
      <c r="F38" s="170"/>
      <c r="G38" s="143"/>
      <c r="H38" s="143"/>
      <c r="I38" s="4"/>
      <c r="J38" s="4"/>
      <c r="K38" s="4"/>
      <c r="L38" s="4"/>
      <c r="M38" s="4"/>
      <c r="N38" s="4"/>
      <c r="O38" s="4"/>
      <c r="P38" s="4"/>
      <c r="Q38" s="4"/>
      <c r="R38" s="4"/>
      <c r="S38" s="4"/>
      <c r="T38" s="4"/>
      <c r="U38" s="4"/>
    </row>
    <row r="39" spans="2:21" ht="12.75">
      <c r="B39" s="141"/>
      <c r="C39" s="142"/>
      <c r="D39" s="143"/>
      <c r="E39" s="143"/>
      <c r="F39" s="170"/>
      <c r="G39" s="143"/>
      <c r="H39" s="143"/>
      <c r="I39" s="4"/>
      <c r="J39" s="4"/>
      <c r="K39" s="4"/>
      <c r="L39" s="4"/>
      <c r="M39" s="4"/>
      <c r="N39" s="4"/>
      <c r="O39" s="4"/>
      <c r="P39" s="4"/>
      <c r="Q39" s="4"/>
      <c r="R39" s="4"/>
      <c r="S39" s="4"/>
      <c r="T39" s="4"/>
      <c r="U39" s="4"/>
    </row>
    <row r="40" spans="2:21" ht="12.75">
      <c r="B40" s="141"/>
      <c r="C40" s="142"/>
      <c r="D40" s="143"/>
      <c r="E40" s="143"/>
      <c r="F40" s="170"/>
      <c r="G40" s="143"/>
      <c r="H40" s="143"/>
      <c r="I40" s="4"/>
      <c r="J40" s="4"/>
      <c r="K40" s="4"/>
      <c r="L40" s="4"/>
      <c r="M40" s="4"/>
      <c r="N40" s="4"/>
      <c r="O40" s="4"/>
      <c r="P40" s="4"/>
      <c r="Q40" s="4"/>
      <c r="R40" s="4"/>
      <c r="S40" s="4"/>
      <c r="T40" s="4"/>
      <c r="U40" s="4"/>
    </row>
    <row r="41" spans="2:21" ht="12.75">
      <c r="B41" s="141"/>
      <c r="C41" s="142"/>
      <c r="D41" s="143"/>
      <c r="E41" s="143"/>
      <c r="F41" s="170"/>
      <c r="G41" s="143"/>
      <c r="H41" s="143"/>
      <c r="I41" s="4"/>
      <c r="J41" s="4"/>
      <c r="K41" s="4"/>
      <c r="L41" s="4"/>
      <c r="M41" s="4"/>
      <c r="N41" s="4"/>
      <c r="O41" s="4"/>
      <c r="P41" s="4"/>
      <c r="Q41" s="4"/>
      <c r="R41" s="4"/>
      <c r="S41" s="4"/>
      <c r="T41" s="4"/>
      <c r="U41" s="4"/>
    </row>
    <row r="42" spans="2:21" ht="12.75">
      <c r="B42" s="141"/>
      <c r="C42" s="142"/>
      <c r="D42" s="143"/>
      <c r="E42" s="143"/>
      <c r="F42" s="170"/>
      <c r="G42" s="143"/>
      <c r="H42" s="143"/>
      <c r="I42" s="4"/>
      <c r="J42" s="4"/>
      <c r="K42" s="4"/>
      <c r="L42" s="4"/>
      <c r="M42" s="4"/>
      <c r="N42" s="4"/>
      <c r="O42" s="4"/>
      <c r="P42" s="4"/>
      <c r="Q42" s="4"/>
      <c r="R42" s="4"/>
      <c r="S42" s="4"/>
      <c r="T42" s="4"/>
      <c r="U42" s="4"/>
    </row>
    <row r="43" spans="2:21" ht="12.75">
      <c r="B43" s="141"/>
      <c r="C43" s="142"/>
      <c r="D43" s="143"/>
      <c r="E43" s="143"/>
      <c r="F43" s="170"/>
      <c r="G43" s="143"/>
      <c r="H43" s="143"/>
      <c r="I43" s="4"/>
      <c r="J43" s="4"/>
      <c r="K43" s="4"/>
      <c r="L43" s="4"/>
      <c r="M43" s="4"/>
      <c r="N43" s="4"/>
      <c r="O43" s="4"/>
      <c r="P43" s="4"/>
      <c r="Q43" s="4"/>
      <c r="R43" s="4"/>
      <c r="S43" s="4"/>
      <c r="T43" s="4"/>
      <c r="U43" s="4"/>
    </row>
    <row r="44" spans="2:21" ht="12.75">
      <c r="B44" s="141"/>
      <c r="C44" s="142"/>
      <c r="D44" s="143"/>
      <c r="E44" s="143"/>
      <c r="F44" s="170"/>
      <c r="G44" s="143"/>
      <c r="H44" s="143"/>
      <c r="I44" s="4"/>
      <c r="J44" s="4"/>
      <c r="K44" s="4"/>
      <c r="L44" s="4"/>
      <c r="M44" s="4"/>
      <c r="N44" s="4"/>
      <c r="O44" s="4"/>
      <c r="P44" s="4"/>
      <c r="Q44" s="4"/>
      <c r="R44" s="4"/>
      <c r="S44" s="4"/>
      <c r="T44" s="4"/>
      <c r="U44" s="4"/>
    </row>
    <row r="45" spans="2:21" ht="12.75">
      <c r="B45" s="141"/>
      <c r="C45" s="142"/>
      <c r="D45" s="143"/>
      <c r="E45" s="143"/>
      <c r="F45" s="170"/>
      <c r="G45" s="143"/>
      <c r="H45" s="143"/>
      <c r="I45" s="4"/>
      <c r="J45" s="4"/>
      <c r="K45" s="4"/>
      <c r="L45" s="4"/>
      <c r="M45" s="4"/>
      <c r="N45" s="4"/>
      <c r="O45" s="4"/>
      <c r="P45" s="4"/>
      <c r="Q45" s="4"/>
      <c r="R45" s="4"/>
      <c r="S45" s="4"/>
      <c r="T45" s="4"/>
      <c r="U45" s="4"/>
    </row>
    <row r="46" spans="2:21" ht="12.75">
      <c r="B46" s="141"/>
      <c r="C46" s="142"/>
      <c r="D46" s="143"/>
      <c r="E46" s="143"/>
      <c r="F46" s="170"/>
      <c r="G46" s="143"/>
      <c r="H46" s="143"/>
      <c r="I46" s="4"/>
      <c r="J46" s="4"/>
      <c r="K46" s="4"/>
      <c r="L46" s="4"/>
      <c r="M46" s="4"/>
      <c r="N46" s="4"/>
      <c r="O46" s="4"/>
      <c r="P46" s="4"/>
      <c r="Q46" s="4"/>
      <c r="R46" s="4"/>
      <c r="S46" s="4"/>
      <c r="T46" s="4"/>
      <c r="U46" s="4"/>
    </row>
    <row r="47" spans="2:21" ht="12.75">
      <c r="B47" s="141"/>
      <c r="C47" s="142"/>
      <c r="D47" s="143"/>
      <c r="E47" s="143"/>
      <c r="F47" s="170"/>
      <c r="G47" s="143"/>
      <c r="H47" s="143"/>
      <c r="I47" s="4"/>
      <c r="J47" s="4"/>
      <c r="K47" s="4"/>
      <c r="L47" s="4"/>
      <c r="M47" s="4"/>
      <c r="N47" s="4"/>
      <c r="O47" s="4"/>
      <c r="P47" s="4"/>
      <c r="Q47" s="4"/>
      <c r="R47" s="4"/>
      <c r="S47" s="4"/>
      <c r="T47" s="4"/>
      <c r="U47" s="4"/>
    </row>
    <row r="48" spans="2:21" ht="12.75">
      <c r="B48" s="141"/>
      <c r="C48" s="142"/>
      <c r="D48" s="143"/>
      <c r="E48" s="143"/>
      <c r="F48" s="170"/>
      <c r="G48" s="143"/>
      <c r="H48" s="143"/>
      <c r="I48" s="4"/>
      <c r="J48" s="4"/>
      <c r="K48" s="4"/>
      <c r="L48" s="4"/>
      <c r="M48" s="4"/>
      <c r="N48" s="4"/>
      <c r="O48" s="4"/>
      <c r="P48" s="4"/>
      <c r="Q48" s="4"/>
      <c r="R48" s="4"/>
      <c r="S48" s="4"/>
      <c r="T48" s="4"/>
      <c r="U48" s="4"/>
    </row>
    <row r="49" spans="2:21" ht="12.75">
      <c r="B49" s="141"/>
      <c r="C49" s="142"/>
      <c r="D49" s="143"/>
      <c r="E49" s="143"/>
      <c r="F49" s="170"/>
      <c r="G49" s="143"/>
      <c r="H49" s="143"/>
      <c r="I49" s="4"/>
      <c r="J49" s="4"/>
      <c r="K49" s="4"/>
      <c r="L49" s="4"/>
      <c r="M49" s="4"/>
      <c r="N49" s="4"/>
      <c r="O49" s="4"/>
      <c r="P49" s="4"/>
      <c r="Q49" s="4"/>
      <c r="R49" s="4"/>
      <c r="S49" s="4"/>
      <c r="T49" s="4"/>
      <c r="U49" s="4"/>
    </row>
    <row r="50" spans="2:21" ht="12.75">
      <c r="B50" s="141"/>
      <c r="C50" s="142"/>
      <c r="D50" s="143"/>
      <c r="E50" s="143"/>
      <c r="F50" s="170"/>
      <c r="G50" s="143"/>
      <c r="H50" s="143"/>
      <c r="I50" s="4"/>
      <c r="J50" s="4"/>
      <c r="K50" s="4"/>
      <c r="L50" s="4"/>
      <c r="M50" s="4"/>
      <c r="N50" s="4"/>
      <c r="O50" s="4"/>
      <c r="P50" s="4"/>
      <c r="Q50" s="4"/>
      <c r="R50" s="4"/>
      <c r="S50" s="4"/>
      <c r="T50" s="4"/>
      <c r="U50" s="4"/>
    </row>
    <row r="51" spans="2:21" ht="12.75">
      <c r="B51" s="141"/>
      <c r="C51" s="142"/>
      <c r="D51" s="143"/>
      <c r="E51" s="143"/>
      <c r="F51" s="170"/>
      <c r="G51" s="143"/>
      <c r="H51" s="143"/>
      <c r="I51" s="4"/>
      <c r="J51" s="4"/>
      <c r="K51" s="4"/>
      <c r="L51" s="4"/>
      <c r="M51" s="4"/>
      <c r="N51" s="4"/>
      <c r="O51" s="4"/>
      <c r="P51" s="4"/>
      <c r="Q51" s="4"/>
      <c r="R51" s="4"/>
      <c r="S51" s="4"/>
      <c r="T51" s="4"/>
      <c r="U51" s="4"/>
    </row>
    <row r="52" spans="2:21" ht="12.75">
      <c r="B52" s="141"/>
      <c r="C52" s="142"/>
      <c r="D52" s="143"/>
      <c r="E52" s="143"/>
      <c r="F52" s="170"/>
      <c r="G52" s="143"/>
      <c r="H52" s="143"/>
      <c r="I52" s="4"/>
      <c r="J52" s="4"/>
      <c r="K52" s="4"/>
      <c r="L52" s="4"/>
      <c r="M52" s="4"/>
      <c r="N52" s="4"/>
      <c r="O52" s="4"/>
      <c r="P52" s="4"/>
      <c r="Q52" s="4"/>
      <c r="R52" s="4"/>
      <c r="S52" s="4"/>
      <c r="T52" s="4"/>
      <c r="U52" s="4"/>
    </row>
    <row r="53" spans="2:21" ht="12.75">
      <c r="B53" s="141"/>
      <c r="C53" s="142"/>
      <c r="D53" s="143"/>
      <c r="E53" s="143"/>
      <c r="F53" s="170"/>
      <c r="G53" s="143"/>
      <c r="H53" s="143"/>
      <c r="I53" s="4"/>
      <c r="J53" s="4"/>
      <c r="K53" s="4"/>
      <c r="L53" s="4"/>
      <c r="M53" s="4"/>
      <c r="N53" s="4"/>
      <c r="O53" s="4"/>
      <c r="P53" s="4"/>
      <c r="Q53" s="4"/>
      <c r="R53" s="4"/>
      <c r="S53" s="4"/>
      <c r="T53" s="4"/>
      <c r="U53" s="4"/>
    </row>
    <row r="54" spans="2:21" ht="12.75">
      <c r="B54" s="141"/>
      <c r="C54" s="142"/>
      <c r="D54" s="143"/>
      <c r="E54" s="143"/>
      <c r="F54" s="170"/>
      <c r="G54" s="143"/>
      <c r="H54" s="143"/>
      <c r="I54" s="4"/>
      <c r="J54" s="4"/>
      <c r="K54" s="4"/>
      <c r="L54" s="4"/>
      <c r="M54" s="4"/>
      <c r="N54" s="4"/>
      <c r="O54" s="4"/>
      <c r="P54" s="4"/>
      <c r="Q54" s="4"/>
      <c r="R54" s="4"/>
      <c r="S54" s="4"/>
      <c r="T54" s="4"/>
      <c r="U54" s="4"/>
    </row>
    <row r="55" spans="2:21" ht="12.75">
      <c r="B55" s="141"/>
      <c r="C55" s="142"/>
      <c r="D55" s="143"/>
      <c r="E55" s="143"/>
      <c r="F55" s="170"/>
      <c r="G55" s="143"/>
      <c r="H55" s="143"/>
      <c r="I55" s="4"/>
      <c r="J55" s="4"/>
      <c r="K55" s="4"/>
      <c r="L55" s="4"/>
      <c r="M55" s="4"/>
      <c r="N55" s="4"/>
      <c r="O55" s="4"/>
      <c r="P55" s="4"/>
      <c r="Q55" s="4"/>
      <c r="R55" s="4"/>
      <c r="S55" s="4"/>
      <c r="T55" s="4"/>
      <c r="U55" s="4"/>
    </row>
    <row r="56" spans="2:21" ht="12.75">
      <c r="B56" s="141"/>
      <c r="C56" s="142"/>
      <c r="D56" s="143"/>
      <c r="E56" s="143"/>
      <c r="F56" s="170"/>
      <c r="G56" s="143"/>
      <c r="H56" s="143"/>
      <c r="I56" s="4"/>
      <c r="J56" s="4"/>
      <c r="K56" s="4"/>
      <c r="L56" s="4"/>
      <c r="M56" s="4"/>
      <c r="N56" s="4"/>
      <c r="O56" s="4"/>
      <c r="P56" s="4"/>
      <c r="Q56" s="4"/>
      <c r="R56" s="4"/>
      <c r="S56" s="4"/>
      <c r="T56" s="4"/>
      <c r="U56" s="4"/>
    </row>
    <row r="57" spans="2:21" ht="12.75">
      <c r="B57" s="141"/>
      <c r="C57" s="142"/>
      <c r="D57" s="143"/>
      <c r="E57" s="143"/>
      <c r="F57" s="170"/>
      <c r="G57" s="143"/>
      <c r="H57" s="143"/>
      <c r="I57" s="4"/>
      <c r="J57" s="4"/>
      <c r="K57" s="4"/>
      <c r="L57" s="4"/>
      <c r="M57" s="4"/>
      <c r="N57" s="4"/>
      <c r="O57" s="4"/>
      <c r="P57" s="4"/>
      <c r="Q57" s="4"/>
      <c r="R57" s="4"/>
      <c r="S57" s="4"/>
      <c r="T57" s="4"/>
      <c r="U57" s="4"/>
    </row>
    <row r="58" spans="2:21" ht="12.75">
      <c r="B58" s="141"/>
      <c r="C58" s="142"/>
      <c r="D58" s="143"/>
      <c r="E58" s="143"/>
      <c r="F58" s="170"/>
      <c r="G58" s="143"/>
      <c r="H58" s="143"/>
      <c r="I58" s="4"/>
      <c r="J58" s="4"/>
      <c r="K58" s="4"/>
      <c r="L58" s="4"/>
      <c r="M58" s="4"/>
      <c r="N58" s="4"/>
      <c r="O58" s="4"/>
      <c r="P58" s="4"/>
      <c r="Q58" s="4"/>
      <c r="R58" s="4"/>
      <c r="S58" s="4"/>
      <c r="T58" s="4"/>
      <c r="U58" s="4"/>
    </row>
    <row r="59" spans="2:21" ht="12.75">
      <c r="B59" s="141"/>
      <c r="C59" s="142"/>
      <c r="D59" s="143"/>
      <c r="E59" s="143"/>
      <c r="F59" s="170"/>
      <c r="G59" s="143"/>
      <c r="H59" s="143"/>
      <c r="I59" s="4"/>
      <c r="J59" s="4"/>
      <c r="K59" s="4"/>
      <c r="L59" s="4"/>
      <c r="M59" s="4"/>
      <c r="N59" s="4"/>
      <c r="O59" s="4"/>
      <c r="P59" s="4"/>
      <c r="Q59" s="4"/>
      <c r="R59" s="4"/>
      <c r="S59" s="4"/>
      <c r="T59" s="4"/>
      <c r="U59" s="4"/>
    </row>
    <row r="60" spans="2:21" ht="12.75">
      <c r="B60" s="141"/>
      <c r="C60" s="142"/>
      <c r="D60" s="143"/>
      <c r="E60" s="143"/>
      <c r="F60" s="170"/>
      <c r="G60" s="143"/>
      <c r="H60" s="143"/>
      <c r="I60" s="4"/>
      <c r="J60" s="4"/>
      <c r="K60" s="4"/>
      <c r="L60" s="4"/>
      <c r="M60" s="4"/>
      <c r="N60" s="4"/>
      <c r="O60" s="4"/>
      <c r="P60" s="4"/>
      <c r="Q60" s="4"/>
      <c r="R60" s="4"/>
      <c r="S60" s="4"/>
      <c r="T60" s="4"/>
      <c r="U60" s="4"/>
    </row>
    <row r="61" spans="2:21" ht="12.75">
      <c r="B61" s="141"/>
      <c r="C61" s="142"/>
      <c r="D61" s="143"/>
      <c r="E61" s="143"/>
      <c r="F61" s="170"/>
      <c r="G61" s="143"/>
      <c r="H61" s="143"/>
      <c r="I61" s="4"/>
      <c r="J61" s="4"/>
      <c r="K61" s="4"/>
      <c r="L61" s="4"/>
      <c r="M61" s="4"/>
      <c r="N61" s="4"/>
      <c r="O61" s="4"/>
      <c r="P61" s="4"/>
      <c r="Q61" s="4"/>
      <c r="R61" s="4"/>
      <c r="S61" s="4"/>
      <c r="T61" s="4"/>
      <c r="U61" s="4"/>
    </row>
    <row r="62" spans="2:21" ht="12.75">
      <c r="B62" s="141"/>
      <c r="C62" s="142"/>
      <c r="D62" s="143"/>
      <c r="E62" s="143"/>
      <c r="F62" s="170"/>
      <c r="G62" s="143"/>
      <c r="H62" s="143"/>
      <c r="I62" s="4"/>
      <c r="J62" s="4"/>
      <c r="K62" s="4"/>
      <c r="L62" s="4"/>
      <c r="M62" s="4"/>
      <c r="N62" s="4"/>
      <c r="O62" s="4"/>
      <c r="P62" s="4"/>
      <c r="Q62" s="4"/>
      <c r="R62" s="4"/>
      <c r="S62" s="4"/>
      <c r="T62" s="4"/>
      <c r="U62" s="4"/>
    </row>
    <row r="63" spans="2:21" ht="12.75">
      <c r="B63" s="141"/>
      <c r="C63" s="142"/>
      <c r="D63" s="143"/>
      <c r="E63" s="143"/>
      <c r="F63" s="170"/>
      <c r="G63" s="143"/>
      <c r="H63" s="143"/>
      <c r="I63" s="4"/>
      <c r="J63" s="4"/>
      <c r="K63" s="4"/>
      <c r="L63" s="4"/>
      <c r="M63" s="4"/>
      <c r="N63" s="4"/>
      <c r="O63" s="4"/>
      <c r="P63" s="4"/>
      <c r="Q63" s="4"/>
      <c r="R63" s="4"/>
      <c r="S63" s="4"/>
      <c r="T63" s="4"/>
      <c r="U63" s="4"/>
    </row>
    <row r="64" spans="2:21" ht="12.75">
      <c r="B64" s="141"/>
      <c r="C64" s="142"/>
      <c r="D64" s="143"/>
      <c r="E64" s="143"/>
      <c r="F64" s="170"/>
      <c r="G64" s="143"/>
      <c r="H64" s="143"/>
      <c r="I64" s="4"/>
      <c r="J64" s="4"/>
      <c r="K64" s="4"/>
      <c r="L64" s="4"/>
      <c r="M64" s="4"/>
      <c r="N64" s="4"/>
      <c r="O64" s="4"/>
      <c r="P64" s="4"/>
      <c r="Q64" s="4"/>
      <c r="R64" s="4"/>
      <c r="S64" s="4"/>
      <c r="T64" s="4"/>
      <c r="U64" s="4"/>
    </row>
    <row r="65" spans="2:21" ht="12.75">
      <c r="B65" s="141"/>
      <c r="C65" s="142"/>
      <c r="D65" s="143"/>
      <c r="E65" s="143"/>
      <c r="F65" s="170"/>
      <c r="G65" s="143"/>
      <c r="H65" s="143"/>
      <c r="I65" s="4"/>
      <c r="J65" s="4"/>
      <c r="K65" s="4"/>
      <c r="L65" s="4"/>
      <c r="M65" s="4"/>
      <c r="N65" s="4"/>
      <c r="O65" s="4"/>
      <c r="P65" s="4"/>
      <c r="Q65" s="4"/>
      <c r="R65" s="4"/>
      <c r="S65" s="4"/>
      <c r="T65" s="4"/>
      <c r="U65" s="4"/>
    </row>
    <row r="66" spans="2:21" ht="12.75">
      <c r="B66" s="141"/>
      <c r="C66" s="142"/>
      <c r="D66" s="143"/>
      <c r="E66" s="143"/>
      <c r="F66" s="170"/>
      <c r="G66" s="143"/>
      <c r="H66" s="143"/>
      <c r="I66" s="4"/>
      <c r="J66" s="4"/>
      <c r="K66" s="4"/>
      <c r="L66" s="4"/>
      <c r="M66" s="4"/>
      <c r="N66" s="4"/>
      <c r="O66" s="4"/>
      <c r="P66" s="4"/>
      <c r="Q66" s="4"/>
      <c r="R66" s="4"/>
      <c r="S66" s="4"/>
      <c r="T66" s="4"/>
      <c r="U66" s="4"/>
    </row>
    <row r="67" spans="2:21" ht="12.75">
      <c r="B67" s="141"/>
      <c r="C67" s="142"/>
      <c r="D67" s="143"/>
      <c r="E67" s="143"/>
      <c r="F67" s="170"/>
      <c r="G67" s="143"/>
      <c r="H67" s="143"/>
      <c r="I67" s="4"/>
      <c r="J67" s="4"/>
      <c r="K67" s="4"/>
      <c r="L67" s="4"/>
      <c r="M67" s="4"/>
      <c r="N67" s="4"/>
      <c r="O67" s="4"/>
      <c r="P67" s="4"/>
      <c r="Q67" s="4"/>
      <c r="R67" s="4"/>
      <c r="S67" s="4"/>
      <c r="T67" s="4"/>
      <c r="U67" s="4"/>
    </row>
    <row r="68" spans="2:21" ht="12.75">
      <c r="B68" s="141"/>
      <c r="C68" s="142"/>
      <c r="D68" s="143"/>
      <c r="E68" s="143"/>
      <c r="F68" s="170"/>
      <c r="G68" s="143"/>
      <c r="H68" s="143"/>
      <c r="I68" s="4"/>
      <c r="J68" s="4"/>
      <c r="K68" s="4"/>
      <c r="L68" s="4"/>
      <c r="M68" s="4"/>
      <c r="N68" s="4"/>
      <c r="O68" s="4"/>
      <c r="P68" s="4"/>
      <c r="Q68" s="4"/>
      <c r="R68" s="4"/>
      <c r="S68" s="4"/>
      <c r="T68" s="4"/>
      <c r="U68" s="4"/>
    </row>
    <row r="69" spans="2:21" ht="12.75">
      <c r="B69" s="141"/>
      <c r="C69" s="142"/>
      <c r="D69" s="143"/>
      <c r="E69" s="143"/>
      <c r="F69" s="170"/>
      <c r="G69" s="143"/>
      <c r="H69" s="143"/>
      <c r="I69" s="4"/>
      <c r="J69" s="4"/>
      <c r="K69" s="4"/>
      <c r="L69" s="4"/>
      <c r="M69" s="4"/>
      <c r="N69" s="4"/>
      <c r="O69" s="4"/>
      <c r="P69" s="4"/>
      <c r="Q69" s="4"/>
      <c r="R69" s="4"/>
      <c r="S69" s="4"/>
      <c r="T69" s="4"/>
      <c r="U69" s="4"/>
    </row>
    <row r="70" spans="2:21" ht="12.75">
      <c r="B70" s="141"/>
      <c r="C70" s="142"/>
      <c r="D70" s="143"/>
      <c r="E70" s="143"/>
      <c r="F70" s="170"/>
      <c r="G70" s="143"/>
      <c r="H70" s="143"/>
      <c r="I70" s="4"/>
      <c r="J70" s="4"/>
      <c r="K70" s="4"/>
      <c r="L70" s="4"/>
      <c r="M70" s="4"/>
      <c r="N70" s="4"/>
      <c r="O70" s="4"/>
      <c r="P70" s="4"/>
      <c r="Q70" s="4"/>
      <c r="R70" s="4"/>
      <c r="S70" s="4"/>
      <c r="T70" s="4"/>
      <c r="U70" s="4"/>
    </row>
    <row r="71" spans="2:21" ht="12.75">
      <c r="B71" s="141"/>
      <c r="C71" s="142"/>
      <c r="D71" s="143"/>
      <c r="E71" s="143"/>
      <c r="F71" s="170"/>
      <c r="G71" s="143"/>
      <c r="H71" s="143"/>
      <c r="I71" s="4"/>
      <c r="J71" s="4"/>
      <c r="K71" s="4"/>
      <c r="L71" s="4"/>
      <c r="M71" s="4"/>
      <c r="N71" s="4"/>
      <c r="O71" s="4"/>
      <c r="P71" s="4"/>
      <c r="Q71" s="4"/>
      <c r="R71" s="4"/>
      <c r="S71" s="4"/>
      <c r="T71" s="4"/>
      <c r="U71" s="4"/>
    </row>
    <row r="72" spans="2:21" ht="12.75">
      <c r="B72" s="141"/>
      <c r="C72" s="142"/>
      <c r="D72" s="143"/>
      <c r="E72" s="143"/>
      <c r="F72" s="170"/>
      <c r="G72" s="143"/>
      <c r="H72" s="143"/>
      <c r="I72" s="4"/>
      <c r="J72" s="4"/>
      <c r="K72" s="4"/>
      <c r="L72" s="4"/>
      <c r="M72" s="4"/>
      <c r="N72" s="4"/>
      <c r="O72" s="4"/>
      <c r="P72" s="4"/>
      <c r="Q72" s="4"/>
      <c r="R72" s="4"/>
      <c r="S72" s="4"/>
      <c r="T72" s="4"/>
      <c r="U72" s="4"/>
    </row>
    <row r="73" spans="2:21" ht="12.75">
      <c r="B73" s="141"/>
      <c r="C73" s="142"/>
      <c r="D73" s="143"/>
      <c r="E73" s="143"/>
      <c r="F73" s="170"/>
      <c r="G73" s="143"/>
      <c r="H73" s="143"/>
      <c r="I73" s="4"/>
      <c r="J73" s="4"/>
      <c r="K73" s="4"/>
      <c r="L73" s="4"/>
      <c r="M73" s="4"/>
      <c r="N73" s="4"/>
      <c r="O73" s="4"/>
      <c r="P73" s="4"/>
      <c r="Q73" s="4"/>
      <c r="R73" s="4"/>
      <c r="S73" s="4"/>
      <c r="T73" s="4"/>
      <c r="U73" s="4"/>
    </row>
    <row r="74" spans="2:21" ht="12.75">
      <c r="B74" s="141"/>
      <c r="C74" s="142"/>
      <c r="D74" s="143"/>
      <c r="E74" s="143"/>
      <c r="F74" s="170"/>
      <c r="G74" s="143"/>
      <c r="H74" s="143"/>
      <c r="I74" s="4"/>
      <c r="J74" s="4"/>
      <c r="K74" s="4"/>
      <c r="L74" s="4"/>
      <c r="M74" s="4"/>
      <c r="N74" s="4"/>
      <c r="O74" s="4"/>
      <c r="P74" s="4"/>
      <c r="Q74" s="4"/>
      <c r="R74" s="4"/>
      <c r="S74" s="4"/>
      <c r="T74" s="4"/>
      <c r="U74" s="4"/>
    </row>
    <row r="75" spans="2:21" ht="12.75">
      <c r="B75" s="141"/>
      <c r="C75" s="142"/>
      <c r="D75" s="143"/>
      <c r="E75" s="143"/>
      <c r="F75" s="170"/>
      <c r="G75" s="143"/>
      <c r="H75" s="143"/>
      <c r="I75" s="4"/>
      <c r="J75" s="4"/>
      <c r="K75" s="4"/>
      <c r="L75" s="4"/>
      <c r="M75" s="4"/>
      <c r="N75" s="4"/>
      <c r="O75" s="4"/>
      <c r="P75" s="4"/>
      <c r="Q75" s="4"/>
      <c r="R75" s="4"/>
      <c r="S75" s="4"/>
      <c r="T75" s="4"/>
      <c r="U75" s="4"/>
    </row>
    <row r="76" spans="2:21" ht="12.75">
      <c r="B76" s="141"/>
      <c r="C76" s="142"/>
      <c r="D76" s="143"/>
      <c r="E76" s="143"/>
      <c r="F76" s="170"/>
      <c r="G76" s="143"/>
      <c r="H76" s="143"/>
      <c r="I76" s="4"/>
      <c r="J76" s="4"/>
      <c r="K76" s="4"/>
      <c r="L76" s="4"/>
      <c r="M76" s="4"/>
      <c r="N76" s="4"/>
      <c r="O76" s="4"/>
      <c r="P76" s="4"/>
      <c r="Q76" s="4"/>
      <c r="R76" s="4"/>
      <c r="S76" s="4"/>
      <c r="T76" s="4"/>
      <c r="U76" s="4"/>
    </row>
    <row r="77" spans="2:21" ht="12.75">
      <c r="B77" s="141"/>
      <c r="C77" s="142"/>
      <c r="D77" s="143"/>
      <c r="E77" s="143"/>
      <c r="F77" s="170"/>
      <c r="G77" s="143"/>
      <c r="H77" s="143"/>
      <c r="I77" s="4"/>
      <c r="J77" s="4"/>
      <c r="K77" s="4"/>
      <c r="L77" s="4"/>
      <c r="M77" s="4"/>
      <c r="N77" s="4"/>
      <c r="O77" s="4"/>
      <c r="P77" s="4"/>
      <c r="Q77" s="4"/>
      <c r="R77" s="4"/>
      <c r="S77" s="4"/>
      <c r="T77" s="4"/>
      <c r="U77" s="4"/>
    </row>
    <row r="78" spans="2:21" ht="12.75">
      <c r="B78" s="141"/>
      <c r="C78" s="142"/>
      <c r="D78" s="143"/>
      <c r="E78" s="143"/>
      <c r="F78" s="170"/>
      <c r="G78" s="143"/>
      <c r="H78" s="143"/>
      <c r="I78" s="4"/>
      <c r="J78" s="4"/>
      <c r="K78" s="4"/>
      <c r="L78" s="4"/>
      <c r="M78" s="4"/>
      <c r="N78" s="4"/>
      <c r="O78" s="4"/>
      <c r="P78" s="4"/>
      <c r="Q78" s="4"/>
      <c r="R78" s="4"/>
      <c r="S78" s="4"/>
      <c r="T78" s="4"/>
      <c r="U78" s="4"/>
    </row>
    <row r="79" spans="2:21" ht="12.75">
      <c r="B79" s="141"/>
      <c r="C79" s="142"/>
      <c r="D79" s="143"/>
      <c r="E79" s="143"/>
      <c r="F79" s="170"/>
      <c r="G79" s="143"/>
      <c r="H79" s="143"/>
      <c r="I79" s="4"/>
      <c r="J79" s="4"/>
      <c r="K79" s="4"/>
      <c r="L79" s="4"/>
      <c r="M79" s="4"/>
      <c r="N79" s="4"/>
      <c r="O79" s="4"/>
      <c r="P79" s="4"/>
      <c r="Q79" s="4"/>
      <c r="R79" s="4"/>
      <c r="S79" s="4"/>
      <c r="T79" s="4"/>
      <c r="U79" s="4"/>
    </row>
    <row r="80" spans="2:21" ht="12.75">
      <c r="B80" s="141"/>
      <c r="C80" s="142"/>
      <c r="D80" s="143"/>
      <c r="E80" s="143"/>
      <c r="F80" s="170"/>
      <c r="G80" s="143"/>
      <c r="H80" s="143"/>
      <c r="I80" s="4"/>
      <c r="J80" s="4"/>
      <c r="K80" s="4"/>
      <c r="L80" s="4"/>
      <c r="M80" s="4"/>
      <c r="N80" s="4"/>
      <c r="O80" s="4"/>
      <c r="P80" s="4"/>
      <c r="Q80" s="4"/>
      <c r="R80" s="4"/>
      <c r="S80" s="4"/>
      <c r="T80" s="4"/>
      <c r="U80" s="4"/>
    </row>
    <row r="81" spans="2:21" ht="12.75">
      <c r="B81" s="141"/>
      <c r="C81" s="142"/>
      <c r="D81" s="143"/>
      <c r="E81" s="143"/>
      <c r="F81" s="170"/>
      <c r="G81" s="143"/>
      <c r="H81" s="143"/>
      <c r="I81" s="4"/>
      <c r="J81" s="4"/>
      <c r="K81" s="4"/>
      <c r="L81" s="4"/>
      <c r="M81" s="4"/>
      <c r="N81" s="4"/>
      <c r="O81" s="4"/>
      <c r="P81" s="4"/>
      <c r="Q81" s="4"/>
      <c r="R81" s="4"/>
      <c r="S81" s="4"/>
      <c r="T81" s="4"/>
      <c r="U81" s="4"/>
    </row>
    <row r="82" spans="2:21" ht="12.75">
      <c r="B82" s="141"/>
      <c r="C82" s="142"/>
      <c r="D82" s="143"/>
      <c r="E82" s="143"/>
      <c r="F82" s="170"/>
      <c r="G82" s="143"/>
      <c r="H82" s="143"/>
      <c r="I82" s="4"/>
      <c r="J82" s="4"/>
      <c r="K82" s="4"/>
      <c r="L82" s="4"/>
      <c r="M82" s="4"/>
      <c r="N82" s="4"/>
      <c r="O82" s="4"/>
      <c r="P82" s="4"/>
      <c r="Q82" s="4"/>
      <c r="R82" s="4"/>
      <c r="S82" s="4"/>
      <c r="T82" s="4"/>
      <c r="U82" s="4"/>
    </row>
    <row r="83" spans="2:21" ht="12.75">
      <c r="B83" s="141"/>
      <c r="C83" s="142"/>
      <c r="D83" s="143"/>
      <c r="E83" s="143"/>
      <c r="F83" s="170"/>
      <c r="G83" s="143"/>
      <c r="H83" s="143"/>
      <c r="I83" s="4"/>
      <c r="J83" s="4"/>
      <c r="K83" s="4"/>
      <c r="L83" s="4"/>
      <c r="M83" s="4"/>
      <c r="N83" s="4"/>
      <c r="O83" s="4"/>
      <c r="P83" s="4"/>
      <c r="Q83" s="4"/>
      <c r="R83" s="4"/>
      <c r="S83" s="4"/>
      <c r="T83" s="4"/>
      <c r="U83" s="4"/>
    </row>
    <row r="84" spans="2:21" ht="12.75">
      <c r="B84" s="141"/>
      <c r="C84" s="142"/>
      <c r="D84" s="143"/>
      <c r="E84" s="143"/>
      <c r="F84" s="170"/>
      <c r="G84" s="143"/>
      <c r="H84" s="143"/>
      <c r="I84" s="4"/>
      <c r="J84" s="4"/>
      <c r="K84" s="4"/>
      <c r="L84" s="4"/>
      <c r="M84" s="4"/>
      <c r="N84" s="4"/>
      <c r="O84" s="4"/>
      <c r="P84" s="4"/>
      <c r="Q84" s="4"/>
      <c r="R84" s="4"/>
      <c r="S84" s="4"/>
      <c r="T84" s="4"/>
      <c r="U84" s="4"/>
    </row>
    <row r="85" spans="2:21" ht="12.75">
      <c r="B85" s="141"/>
      <c r="C85" s="142"/>
      <c r="D85" s="143"/>
      <c r="E85" s="143"/>
      <c r="F85" s="170"/>
      <c r="G85" s="143"/>
      <c r="H85" s="143"/>
      <c r="I85" s="4"/>
      <c r="J85" s="4"/>
      <c r="K85" s="4"/>
      <c r="L85" s="4"/>
      <c r="M85" s="4"/>
      <c r="N85" s="4"/>
      <c r="O85" s="4"/>
      <c r="P85" s="4"/>
      <c r="Q85" s="4"/>
      <c r="R85" s="4"/>
      <c r="S85" s="4"/>
      <c r="T85" s="4"/>
      <c r="U85" s="4"/>
    </row>
    <row r="86" spans="2:21" ht="12.75">
      <c r="B86" s="141"/>
      <c r="C86" s="142"/>
      <c r="D86" s="143"/>
      <c r="E86" s="143"/>
      <c r="F86" s="170"/>
      <c r="G86" s="143"/>
      <c r="H86" s="143"/>
      <c r="I86" s="4"/>
      <c r="J86" s="4"/>
      <c r="K86" s="4"/>
      <c r="L86" s="4"/>
      <c r="M86" s="4"/>
      <c r="N86" s="4"/>
      <c r="O86" s="4"/>
      <c r="P86" s="4"/>
      <c r="Q86" s="4"/>
      <c r="R86" s="4"/>
      <c r="S86" s="4"/>
      <c r="T86" s="4"/>
      <c r="U86" s="4"/>
    </row>
    <row r="87" spans="2:21" ht="12.75">
      <c r="B87" s="141"/>
      <c r="C87" s="142"/>
      <c r="D87" s="143"/>
      <c r="E87" s="143"/>
      <c r="F87" s="170"/>
      <c r="G87" s="143"/>
      <c r="H87" s="143"/>
      <c r="I87" s="4"/>
      <c r="J87" s="4"/>
      <c r="K87" s="4"/>
      <c r="L87" s="4"/>
      <c r="M87" s="4"/>
      <c r="N87" s="4"/>
      <c r="O87" s="4"/>
      <c r="P87" s="4"/>
      <c r="Q87" s="4"/>
      <c r="R87" s="4"/>
      <c r="S87" s="4"/>
      <c r="T87" s="4"/>
      <c r="U87" s="4"/>
    </row>
    <row r="88" spans="2:21" ht="12.75">
      <c r="B88" s="141"/>
      <c r="C88" s="142"/>
      <c r="D88" s="143"/>
      <c r="E88" s="143"/>
      <c r="F88" s="170"/>
      <c r="G88" s="143"/>
      <c r="H88" s="143"/>
      <c r="I88" s="4"/>
      <c r="J88" s="4"/>
      <c r="K88" s="4"/>
      <c r="L88" s="4"/>
      <c r="M88" s="4"/>
      <c r="N88" s="4"/>
      <c r="O88" s="4"/>
      <c r="P88" s="4"/>
      <c r="Q88" s="4"/>
      <c r="R88" s="4"/>
      <c r="S88" s="4"/>
      <c r="T88" s="4"/>
      <c r="U88" s="4"/>
    </row>
    <row r="89" spans="2:21" ht="12.75">
      <c r="B89" s="141"/>
      <c r="C89" s="142"/>
      <c r="D89" s="143"/>
      <c r="E89" s="143"/>
      <c r="F89" s="170"/>
      <c r="G89" s="143"/>
      <c r="H89" s="143"/>
      <c r="I89" s="4"/>
      <c r="J89" s="4"/>
      <c r="K89" s="4"/>
      <c r="L89" s="4"/>
      <c r="M89" s="4"/>
      <c r="N89" s="4"/>
      <c r="O89" s="4"/>
      <c r="P89" s="4"/>
      <c r="Q89" s="4"/>
      <c r="R89" s="4"/>
      <c r="S89" s="4"/>
      <c r="T89" s="4"/>
      <c r="U89" s="4"/>
    </row>
    <row r="90" spans="2:21" ht="12.75">
      <c r="B90" s="141"/>
      <c r="C90" s="142"/>
      <c r="D90" s="143"/>
      <c r="E90" s="143"/>
      <c r="F90" s="170"/>
      <c r="G90" s="143"/>
      <c r="H90" s="143"/>
      <c r="I90" s="4"/>
      <c r="J90" s="4"/>
      <c r="K90" s="4"/>
      <c r="L90" s="4"/>
      <c r="M90" s="4"/>
      <c r="N90" s="4"/>
      <c r="O90" s="4"/>
      <c r="P90" s="4"/>
      <c r="Q90" s="4"/>
      <c r="R90" s="4"/>
      <c r="S90" s="4"/>
      <c r="T90" s="4"/>
      <c r="U90" s="4"/>
    </row>
    <row r="91" spans="2:21" ht="12.75">
      <c r="B91" s="141"/>
      <c r="C91" s="142"/>
      <c r="D91" s="143"/>
      <c r="E91" s="143"/>
      <c r="F91" s="170"/>
      <c r="G91" s="143"/>
      <c r="H91" s="143"/>
      <c r="I91" s="4"/>
      <c r="J91" s="4"/>
      <c r="K91" s="4"/>
      <c r="L91" s="4"/>
      <c r="M91" s="4"/>
      <c r="N91" s="4"/>
      <c r="O91" s="4"/>
      <c r="P91" s="4"/>
      <c r="Q91" s="4"/>
      <c r="R91" s="4"/>
      <c r="S91" s="4"/>
      <c r="T91" s="4"/>
      <c r="U91" s="4"/>
    </row>
    <row r="92" spans="2:21" ht="12.75">
      <c r="B92" s="141"/>
      <c r="C92" s="142"/>
      <c r="D92" s="143"/>
      <c r="E92" s="143"/>
      <c r="F92" s="170"/>
      <c r="G92" s="143"/>
      <c r="H92" s="143"/>
      <c r="I92" s="4"/>
      <c r="J92" s="4"/>
      <c r="K92" s="4"/>
      <c r="L92" s="4"/>
      <c r="M92" s="4"/>
      <c r="N92" s="4"/>
      <c r="O92" s="4"/>
      <c r="P92" s="4"/>
      <c r="Q92" s="4"/>
      <c r="R92" s="4"/>
      <c r="S92" s="4"/>
      <c r="T92" s="4"/>
      <c r="U92" s="4"/>
    </row>
    <row r="93" spans="2:21" ht="12.75">
      <c r="B93" s="141"/>
      <c r="C93" s="142"/>
      <c r="D93" s="143"/>
      <c r="E93" s="143"/>
      <c r="F93" s="170"/>
      <c r="G93" s="143"/>
      <c r="H93" s="143"/>
      <c r="I93" s="4"/>
      <c r="J93" s="4"/>
      <c r="K93" s="4"/>
      <c r="L93" s="4"/>
      <c r="M93" s="4"/>
      <c r="N93" s="4"/>
      <c r="O93" s="4"/>
      <c r="P93" s="4"/>
      <c r="Q93" s="4"/>
      <c r="R93" s="4"/>
      <c r="S93" s="4"/>
      <c r="T93" s="4"/>
      <c r="U93" s="4"/>
    </row>
    <row r="94" spans="2:21" ht="12.75">
      <c r="B94" s="141"/>
      <c r="C94" s="142"/>
      <c r="D94" s="143"/>
      <c r="E94" s="143"/>
      <c r="F94" s="170"/>
      <c r="G94" s="143"/>
      <c r="H94" s="143"/>
      <c r="I94" s="4"/>
      <c r="J94" s="4"/>
      <c r="K94" s="4"/>
      <c r="L94" s="4"/>
      <c r="M94" s="4"/>
      <c r="N94" s="4"/>
      <c r="O94" s="4"/>
      <c r="P94" s="4"/>
      <c r="Q94" s="4"/>
      <c r="R94" s="4"/>
      <c r="S94" s="4"/>
      <c r="T94" s="4"/>
      <c r="U94" s="4"/>
    </row>
    <row r="95" spans="2:21" ht="12.75">
      <c r="B95" s="141"/>
      <c r="C95" s="142"/>
      <c r="D95" s="143"/>
      <c r="E95" s="143"/>
      <c r="F95" s="170"/>
      <c r="G95" s="143"/>
      <c r="H95" s="143"/>
      <c r="I95" s="4"/>
      <c r="J95" s="4"/>
      <c r="K95" s="4"/>
      <c r="L95" s="4"/>
      <c r="M95" s="4"/>
      <c r="N95" s="4"/>
      <c r="O95" s="4"/>
      <c r="P95" s="4"/>
      <c r="Q95" s="4"/>
      <c r="R95" s="4"/>
      <c r="S95" s="4"/>
      <c r="T95" s="4"/>
      <c r="U95" s="4"/>
    </row>
    <row r="96" spans="2:21" ht="12.75">
      <c r="B96" s="141"/>
      <c r="C96" s="142"/>
      <c r="D96" s="143"/>
      <c r="E96" s="143"/>
      <c r="F96" s="170"/>
      <c r="G96" s="143"/>
      <c r="H96" s="143"/>
      <c r="I96" s="4"/>
      <c r="J96" s="4"/>
      <c r="K96" s="4"/>
      <c r="L96" s="4"/>
      <c r="M96" s="4"/>
      <c r="N96" s="4"/>
      <c r="O96" s="4"/>
      <c r="P96" s="4"/>
      <c r="Q96" s="4"/>
      <c r="R96" s="4"/>
      <c r="S96" s="4"/>
      <c r="T96" s="4"/>
      <c r="U96" s="4"/>
    </row>
    <row r="97" spans="2:21" ht="12.75">
      <c r="B97" s="141"/>
      <c r="C97" s="142"/>
      <c r="D97" s="143"/>
      <c r="E97" s="143"/>
      <c r="F97" s="170"/>
      <c r="G97" s="143"/>
      <c r="H97" s="143"/>
      <c r="I97" s="4"/>
      <c r="J97" s="4"/>
      <c r="K97" s="4"/>
      <c r="L97" s="4"/>
      <c r="M97" s="4"/>
      <c r="N97" s="4"/>
      <c r="O97" s="4"/>
      <c r="P97" s="4"/>
      <c r="Q97" s="4"/>
      <c r="R97" s="4"/>
      <c r="S97" s="4"/>
      <c r="T97" s="4"/>
      <c r="U97" s="4"/>
    </row>
    <row r="98" spans="2:21" ht="12.75">
      <c r="B98" s="141"/>
      <c r="C98" s="142"/>
      <c r="D98" s="143" t="s">
        <v>0</v>
      </c>
      <c r="E98" s="143"/>
      <c r="F98" s="170"/>
      <c r="G98" s="143"/>
      <c r="H98" s="143"/>
      <c r="I98" s="4"/>
      <c r="J98" s="4"/>
      <c r="K98" s="4"/>
      <c r="L98" s="4"/>
      <c r="M98" s="4"/>
      <c r="N98" s="4"/>
      <c r="O98" s="4"/>
      <c r="P98" s="4"/>
      <c r="Q98" s="4"/>
      <c r="R98" s="4"/>
      <c r="S98" s="4"/>
      <c r="T98" s="4"/>
      <c r="U98" s="4"/>
    </row>
    <row r="99" spans="2:21" ht="12.75">
      <c r="B99" s="141"/>
      <c r="C99" s="142"/>
      <c r="D99" s="144" t="s">
        <v>1</v>
      </c>
      <c r="E99" s="10" t="s">
        <v>2</v>
      </c>
      <c r="F99" s="10">
        <f ca="1">COUNTIF(Mathemateg!$F$4:$F$15,"x")+COUNTIF(Mathemateg!$H$4:$H$15,"x")+COUNTIF(Mathemateg!$J$4:$J$15,"x")</f>
        <v>0</v>
      </c>
      <c r="G99" s="10">
        <f ca="1">COUNTIF(Gwyddoniaeth!$F$4:$F$15,"x")+COUNTIF(Gwyddoniaeth!$H$4:$H$15,"x")+COUNTIF(Gwyddoniaeth!$J$4:$J$15,"x")</f>
        <v>0</v>
      </c>
      <c r="H99" s="10">
        <f ca="1">COUNTIF(Hanes!$F$4:$F$15,"x")+COUNTIF(Hanes!$H$4:$H$15,"x")+COUNTIF(Hanes!$J$4:$J$15,"x")</f>
        <v>0</v>
      </c>
      <c r="I99" s="10">
        <f ca="1">COUNTIF(Daearyddiaeth!$F$4:$F$15,"x")+COUNTIF(Daearyddiaeth!$H$4:$H$15,"x")+COUNTIF(Daearyddiaeth!$J$4:$J$15,"x")</f>
        <v>0</v>
      </c>
      <c r="J99" s="10" t="e">
        <f>COUNTIF('Addysg Grefyddol'!#REF!,"x")+COUNTIF('Addysg Grefyddol'!#REF!,"x")+COUNTIF('Addysg Grefyddol'!#REF!,"x")</f>
        <v>#REF!</v>
      </c>
      <c r="K99" s="10">
        <f ca="1">COUNTIF('Dylunio Technoleg'!$F$4:$F$15,"x")+COUNTIF('Dylunio Technoleg'!$H$4:$H$15,"x")+COUNTIF('Dylunio Technoleg'!$J$4:$J$15,"x")</f>
        <v>0</v>
      </c>
      <c r="L99" s="10">
        <f ca="1">COUNTIF(Celf!$F$4:$F$15,"x")+COUNTIF(Celf!$H$4:$H$15,"x")+COUNTIF(Celf!$J$4:$J$15,"x")</f>
        <v>0</v>
      </c>
      <c r="M99" s="10">
        <f ca="1">COUNTIF(Cerddoriaeth!$F$4:$F$15,"x")+COUNTIF(Cerddoriaeth!$H$4:$H$15,"x")+COUNTIF(Cerddoriaeth!$J$4:$J$15,"x")</f>
        <v>0</v>
      </c>
      <c r="N99" s="10">
        <f ca="1">COUNTIF(Drama!$I$4:$I$15,"x")+COUNTIF(Drama!$K$4:$K$15,"x")+COUNTIF(Drama!$M$4:$M$15,"x")</f>
        <v>0</v>
      </c>
      <c r="O99" s="10">
        <f ca="1">COUNTIF('Ieithoedd Modern'!$F$4:$F$15,"x")+COUNTIF('Ieithoedd Modern'!$H$4:$H$15,"x")+COUNTIF('Ieithoedd Modern'!$J$4:$J$15,"x")</f>
        <v>0</v>
      </c>
      <c r="P99" s="153"/>
      <c r="Q99" s="153"/>
      <c r="R99" s="153"/>
      <c r="S99" s="153"/>
      <c r="T99" s="153"/>
      <c r="U99" s="153"/>
    </row>
    <row r="100" spans="2:21" ht="12.75">
      <c r="B100" s="141"/>
      <c r="C100" s="142"/>
      <c r="D100" s="145" t="s">
        <v>3</v>
      </c>
      <c r="E100" s="145">
        <f ca="1">COUNTIF(Saesneg!$F$16:$F$27,"x")+COUNTIF(Saesneg!$H$16:$H$27,"x")+COUNTIF(Saesneg!$J$16:$J$27,"x")</f>
        <v>0</v>
      </c>
      <c r="F100" s="145" t="s">
        <v>4</v>
      </c>
      <c r="G100" s="145">
        <f ca="1">COUNTIF(Gwyddoniaeth!$F$16:$F$27,"x")+COUNTIF(Gwyddoniaeth!$H$16:$H$27,"x")+COUNTIF(Gwyddoniaeth!$J$16:$J$27,"x")</f>
        <v>0</v>
      </c>
      <c r="H100" s="145">
        <f ca="1">COUNTIF(Hanes!$F$16:$F$27,"x")+COUNTIF(Hanes!$H$16:$H$27,"x")+COUNTIF(Hanes!$J$16:$J$27,"x")</f>
        <v>0</v>
      </c>
      <c r="I100" s="145">
        <f ca="1">COUNTIF(Daearyddiaeth!$F$16:$F$27,"x")+COUNTIF(Daearyddiaeth!$H$16:$H$27,"x")+COUNTIF(Daearyddiaeth!$J$16:$J$27,"x")</f>
        <v>0</v>
      </c>
      <c r="J100" s="145" t="e">
        <f>COUNTIF('Addysg Grefyddol'!#REF!,"x")+COUNTIF('Addysg Grefyddol'!#REF!,"x")+COUNTIF('Addysg Grefyddol'!#REF!,"x")</f>
        <v>#REF!</v>
      </c>
      <c r="K100" s="145">
        <f ca="1">COUNTIF('Dylunio Technoleg'!$F$16:$F$27,"x")+COUNTIF('Dylunio Technoleg'!$H$16:$H$27,"x")+COUNTIF('Dylunio Technoleg'!$J$16:$J$27,"x")</f>
        <v>0</v>
      </c>
      <c r="L100" s="145">
        <f ca="1">COUNTIF(Celf!$F$16:$F$27,"x")+COUNTIF(Celf!$H$16:$H$27,"x")+COUNTIF(Celf!$J$16:$J$27,"x")</f>
        <v>0</v>
      </c>
      <c r="M100" s="145">
        <f ca="1">COUNTIF(Cerddoriaeth!$F$16:$F$27,"x")+COUNTIF(Cerddoriaeth!$H$16:$H$27,"x")+COUNTIF(Cerddoriaeth!$J$16:$J$27,"x")</f>
        <v>0</v>
      </c>
      <c r="N100" s="145">
        <f ca="1">COUNTIF(Drama!$I$16:$I$27,"x")+COUNTIF(Drama!$K$16:$K$27,"x")+COUNTIF(Drama!$M$16:$M$27,"x")</f>
        <v>0</v>
      </c>
      <c r="O100" s="145">
        <f ca="1">COUNTIF('Ieithoedd Modern'!$F$16:$F$27,"x")+COUNTIF('Ieithoedd Modern'!$H$16:$H$27,"x")+COUNTIF('Ieithoedd Modern'!$J$16:$J$27,"x")</f>
        <v>0</v>
      </c>
      <c r="P100" s="171"/>
      <c r="Q100" s="171"/>
      <c r="R100" s="171"/>
      <c r="S100" s="171"/>
      <c r="T100" s="171"/>
      <c r="U100" s="171"/>
    </row>
    <row r="101" spans="2:21" ht="12.75">
      <c r="B101" s="141"/>
      <c r="C101" s="142"/>
      <c r="D101" s="144" t="s">
        <v>5</v>
      </c>
      <c r="E101" s="10">
        <f ca="1">COUNTIF(Saesneg!$F$28:$F$39,"x")+COUNTIF(Saesneg!$H$28:$H$39,"x")+COUNTIF(Saesneg!$J$28:$J$39,"x")</f>
        <v>0</v>
      </c>
      <c r="F101" s="10">
        <f ca="1">COUNTIF(Mathemateg!$F$28:$F$39,"x")+COUNTIF(Mathemateg!$H$28:$H$39,"x")+COUNTIF(Mathemateg!$J$28:$J$39,"x")</f>
        <v>0</v>
      </c>
      <c r="G101" s="10">
        <f ca="1">COUNTIF(Gwyddoniaeth!$F$28:$F$39,"x")+COUNTIF(Gwyddoniaeth!$H$28:$H$39,"x")+COUNTIF(Gwyddoniaeth!$J$28:$J$39,"x")</f>
        <v>0</v>
      </c>
      <c r="H101" s="10">
        <f ca="1">COUNTIF(Hanes!$F$28:$F$39,"x")+COUNTIF(Hanes!$H$28:$H$39,"x")+COUNTIF(Hanes!$J$28:$J$39,"x")</f>
        <v>0</v>
      </c>
      <c r="I101" s="10">
        <f ca="1">COUNTIF(Daearyddiaeth!$F$28:$F$39,"x")+COUNTIF(Daearyddiaeth!$H$28:$H$39,"x")+COUNTIF(Daearyddiaeth!$J$28:$J$39,"x")</f>
        <v>0</v>
      </c>
      <c r="J101" s="10" t="e">
        <f>COUNTIF('Addysg Grefyddol'!#REF!,"x")+COUNTIF('Addysg Grefyddol'!#REF!,"x")+COUNTIF('Addysg Grefyddol'!#REF!,"x")</f>
        <v>#REF!</v>
      </c>
      <c r="K101" s="10">
        <f ca="1">COUNTIF('Dylunio Technoleg'!$F$28:$F$39,"x")+COUNTIF('Dylunio Technoleg'!$H$28:$H$39,"x")+COUNTIF('Dylunio Technoleg'!$J$28:$J$39,"x")</f>
        <v>0</v>
      </c>
      <c r="L101" s="10">
        <f ca="1">COUNTIF(Celf!$F$28:$F$39,"x")+COUNTIF(Celf!$H$28:$H$39,"x")+COUNTIF(Celf!$J$28:$J$39,"x")</f>
        <v>0</v>
      </c>
      <c r="M101" s="10">
        <f ca="1">COUNTIF(Cerddoriaeth!$F$28:$F$39,"x")+COUNTIF(Cerddoriaeth!$H$28:$H$39,"x")+COUNTIF(Cerddoriaeth!$J$28:$J$39,"x")</f>
        <v>0</v>
      </c>
      <c r="N101" s="10">
        <f ca="1">COUNTIF(Drama!$I$28:$I$39,"x")+COUNTIF(Drama!$K$28:$K$39,"x")+COUNTIF(Drama!$M$28:$M$39,"x")</f>
        <v>0</v>
      </c>
      <c r="O101" s="10">
        <f ca="1">COUNTIF('Ieithoedd Modern'!$F$28:$F$39,"x")+COUNTIF('Ieithoedd Modern'!$H$28:$H$39,"x")+COUNTIF('Ieithoedd Modern'!$J$28:$J$39,"x")</f>
        <v>0</v>
      </c>
      <c r="P101" s="153"/>
      <c r="Q101" s="153"/>
      <c r="R101" s="153"/>
      <c r="S101" s="153"/>
      <c r="T101" s="153"/>
      <c r="U101" s="153"/>
    </row>
    <row r="102" spans="2:21" ht="12.75">
      <c r="B102" s="141"/>
      <c r="C102" s="142"/>
      <c r="D102" s="145">
        <f ca="1">COUNTIF(Cymraeg!$I$19:$I$30,"x")+COUNTIF(Cymraeg!$K$19:$K$30,"x")+COUNTIF(Cymraeg!$M$19:$M$30,"x")</f>
        <v>0</v>
      </c>
      <c r="E102" s="145">
        <f ca="1">COUNTIF(Saesneg!$F$40:$F$51,"x")+COUNTIF(Saesneg!$H$40:$H$51,"x")+COUNTIF(Saesneg!$J$40:$J$51,"x")</f>
        <v>0</v>
      </c>
      <c r="F102" s="145">
        <f ca="1">COUNTIF(Mathemateg!$F$40:$F$51,"x")+COUNTIF(Mathemateg!$H$40:$H$51,"x")+COUNTIF(Mathemateg!$J$40:$J$51,"x")</f>
        <v>0</v>
      </c>
      <c r="G102" s="145">
        <f ca="1">COUNTIF(Gwyddoniaeth!$F$40:$F$51,"x")+COUNTIF(Gwyddoniaeth!$H$40:$H$51,"x")+COUNTIF(Gwyddoniaeth!$J$40:$J$51,"x")</f>
        <v>0</v>
      </c>
      <c r="H102" s="145">
        <f ca="1">COUNTIF(Hanes!$F$40:$F$51,"x")+COUNTIF(Hanes!$H$40:$H$51,"x")+COUNTIF(Hanes!$J$40:$J$51,"x")</f>
        <v>0</v>
      </c>
      <c r="I102" s="145">
        <f ca="1">COUNTIF(Daearyddiaeth!$F$40:$F$51,"x")+COUNTIF(Daearyddiaeth!$H$40:$H$51,"x")+COUNTIF(Daearyddiaeth!$J$40:$J$51,"x")</f>
        <v>0</v>
      </c>
      <c r="J102" s="145" t="e">
        <f>COUNTIF('Addysg Grefyddol'!#REF!,"x")+COUNTIF('Addysg Grefyddol'!#REF!,"x")+COUNTIF('Addysg Grefyddol'!#REF!,"x")</f>
        <v>#REF!</v>
      </c>
      <c r="K102" s="145">
        <f ca="1">COUNTIF('Dylunio Technoleg'!$F$40:$F$51,"x")+COUNTIF('Dylunio Technoleg'!$H$40:$H$51,"x")+COUNTIF('Dylunio Technoleg'!$J$40:$J$51,"x")</f>
        <v>0</v>
      </c>
      <c r="L102" s="145">
        <f ca="1">COUNTIF(Celf!$F$40:$F$51,"x")+COUNTIF(Celf!$H$40:$H$51,"x")+COUNTIF(Celf!$J$40:$J$51,"x")</f>
        <v>0</v>
      </c>
      <c r="M102" s="145">
        <f ca="1">COUNTIF(Cerddoriaeth!$F$40:$F$51,"x")+COUNTIF(Cerddoriaeth!$H$40:$H$51,"x")+COUNTIF(Cerddoriaeth!$J$40:$J$51,"x")</f>
        <v>0</v>
      </c>
      <c r="N102" s="145">
        <f ca="1">COUNTIF(Drama!$I$40:$I$51,"x")+COUNTIF(Drama!$K$40:$K$51,"x")+COUNTIF(Drama!$M$40:$M$51,"x")</f>
        <v>0</v>
      </c>
      <c r="O102" s="145">
        <f ca="1">COUNTIF('Ieithoedd Modern'!$F$40:$F$51,"x")+COUNTIF('Ieithoedd Modern'!$H$40:$H$51,"x")+COUNTIF('Ieithoedd Modern'!$J$40:$J$51,"x")</f>
        <v>0</v>
      </c>
      <c r="P102" s="171"/>
      <c r="Q102" s="171"/>
      <c r="R102" s="171"/>
      <c r="S102" s="171"/>
      <c r="T102" s="171"/>
      <c r="U102" s="171"/>
    </row>
    <row r="103" spans="2:21" ht="12.75">
      <c r="B103" s="141"/>
      <c r="C103" s="142"/>
      <c r="D103" s="145">
        <f ca="1">COUNTIF(Cymraeg!$I$31:$I$42,"x")+COUNTIF(Cymraeg!$K$31:$K$42,"x")+COUNTIF(Cymraeg!$M$31:$M$42,"x")</f>
        <v>0</v>
      </c>
      <c r="E103" s="145">
        <f ca="1">COUNTIF(Saesneg!$F$52:$F$63,"x")+COUNTIF(Saesneg!$H$52:$H$63,"x")+COUNTIF(Saesneg!$J$52:$J$63,"x")</f>
        <v>0</v>
      </c>
      <c r="F103" s="145">
        <f ca="1">COUNTIF(Mathemateg!$F$52:$F$63,"x")+COUNTIF(Mathemateg!$H$52:$H$63,"x")+COUNTIF(Mathemateg!$J$52:$J$63,"x")</f>
        <v>0</v>
      </c>
      <c r="G103" s="145">
        <f ca="1">COUNTIF(Gwyddoniaeth!$F$52:$F$63,"x")+COUNTIF(Gwyddoniaeth!$H$52:$H$63,"x")+COUNTIF(Gwyddoniaeth!$J$52:$J$63,"x")</f>
        <v>0</v>
      </c>
      <c r="H103" s="145">
        <f ca="1">COUNTIF(Hanes!$F$52:$F$63,"x")+COUNTIF(Hanes!$H$52:$H$63,"x")+COUNTIF(Hanes!$J$52:$J$63,"x")</f>
        <v>0</v>
      </c>
      <c r="I103" s="145">
        <f ca="1">COUNTIF(Daearyddiaeth!$F$52:$F$63,"x")+COUNTIF(Daearyddiaeth!$H$52:$H$63,"x")+COUNTIF(Daearyddiaeth!$J$52:$J$63,"x")</f>
        <v>0</v>
      </c>
      <c r="J103" s="145" t="e">
        <f>COUNTIF('Addysg Grefyddol'!#REF!,"x")+COUNTIF('Addysg Grefyddol'!#REF!,"x")+COUNTIF('Addysg Grefyddol'!#REF!,"x")</f>
        <v>#REF!</v>
      </c>
      <c r="K103" s="145">
        <f ca="1">COUNTIF('Dylunio Technoleg'!$F$52:$F$63,"x")+COUNTIF('Dylunio Technoleg'!$H$52:$H$63,"x")+COUNTIF('Dylunio Technoleg'!$J$52:$J$63,"x")</f>
        <v>0</v>
      </c>
      <c r="L103" s="145">
        <f ca="1">COUNTIF(Celf!$F$52:$F$63,"x")+COUNTIF(Celf!$H$52:$H$63,"x")+COUNTIF(Celf!$J$52:$J$63,"x")</f>
        <v>0</v>
      </c>
      <c r="M103" s="145">
        <f ca="1">COUNTIF(Cerddoriaeth!$F$52:$F$63,"x")+COUNTIF(Cerddoriaeth!$H$52:$H$63,"x")+COUNTIF(Cerddoriaeth!$J$52:$J$63,"x")</f>
        <v>0</v>
      </c>
      <c r="N103" s="145">
        <f ca="1">COUNTIF(Drama!$I$52:$I$63,"x")+COUNTIF(Drama!$K$52:$K$63,"x")+COUNTIF(Drama!$M$52:$M$63,"x")</f>
        <v>0</v>
      </c>
      <c r="O103" s="145">
        <f ca="1">COUNTIF('Ieithoedd Modern'!$F$52:$F$63,"x")+COUNTIF('Ieithoedd Modern'!$H$52:$H$63,"x")+COUNTIF('Ieithoedd Modern'!$J$52:$J$63,"x")</f>
        <v>0</v>
      </c>
      <c r="P103" s="171"/>
      <c r="Q103" s="171"/>
      <c r="R103" s="171"/>
      <c r="S103" s="171"/>
      <c r="T103" s="171"/>
      <c r="U103" s="171"/>
    </row>
    <row r="104" spans="2:21" ht="12.75">
      <c r="B104" s="141"/>
      <c r="C104" s="142"/>
      <c r="D104" s="13">
        <f ca="1">COUNTIF(Cymraeg!$I$43:$I$54,"x")+COUNTIF(Cymraeg!$K$54:$K137,"x")+COUNTIF(Cymraeg!$M$43:$M$54,"x")</f>
        <v>0</v>
      </c>
      <c r="E104" s="13">
        <f ca="1">COUNTIF(Saesneg!$F$64:$F$75,"x")+COUNTIF(Saesneg!$H$75:$H158,"x")+COUNTIF(Saesneg!$J$64:$J$75,"x")</f>
        <v>0</v>
      </c>
      <c r="F104" s="13">
        <f ca="1">COUNTIF(Mathemateg!$F$64:$F$75,"x")+COUNTIF(Mathemateg!$H$75:$H158,"x")+COUNTIF(Mathemateg!$J$64:$J$75,"x")</f>
        <v>0</v>
      </c>
      <c r="G104" s="13">
        <f ca="1">COUNTIF(Gwyddoniaeth!$F$64:$F$75,"x")+COUNTIF(Gwyddoniaeth!$H$75:$H158,"x")+COUNTIF(Gwyddoniaeth!$J$64:$J$75,"x")</f>
        <v>0</v>
      </c>
      <c r="H104" s="13">
        <f ca="1">COUNTIF(Hanes!$F$64:$F$75,"x")+COUNTIF(Hanes!$H$75:$H158,"x")+COUNTIF(Hanes!$J$64:$J$75,"x")</f>
        <v>0</v>
      </c>
      <c r="I104" s="13">
        <f ca="1">COUNTIF(Daearyddiaeth!$F$64:$F$75,"x")+COUNTIF(Daearyddiaeth!$H$75:$H158,"x")+COUNTIF(Daearyddiaeth!$J$64:$J$75,"x")</f>
        <v>0</v>
      </c>
      <c r="J104" s="13" t="e">
        <f>COUNTIF('Addysg Grefyddol'!#REF!,"x")+COUNTIF('Addysg Grefyddol'!#REF!,"x")+COUNTIF('Addysg Grefyddol'!#REF!,"x")</f>
        <v>#REF!</v>
      </c>
      <c r="K104" s="13">
        <f ca="1">COUNTIF('Dylunio Technoleg'!$F$64:$F$75,"x")+COUNTIF('Dylunio Technoleg'!$H$75:$H158,"x")+COUNTIF('Dylunio Technoleg'!$J$64:$J$75,"x")</f>
        <v>0</v>
      </c>
      <c r="L104" s="13">
        <f ca="1">COUNTIF(Celf!$F$64:$F$75,"x")+COUNTIF(Celf!$H$75:$H158,"x")+COUNTIF(Celf!$J$64:$J$75,"x")</f>
        <v>0</v>
      </c>
      <c r="M104" s="13">
        <f ca="1">COUNTIF(Cerddoriaeth!$F$64:$F$75,"x")+COUNTIF(Cerddoriaeth!$H$75:$H158,"x")+COUNTIF(Cerddoriaeth!$J$64:$J$75,"x")</f>
        <v>0</v>
      </c>
      <c r="N104" s="13">
        <f ca="1">COUNTIF(Drama!$I$64:$I$75,"x")+COUNTIF(Drama!$K$75:$K158,"x")+COUNTIF(Drama!$M$64:$M$75,"x")</f>
        <v>0</v>
      </c>
      <c r="O104" s="13">
        <f ca="1">COUNTIF('Ieithoedd Modern'!$F$64:$F$75,"x")+COUNTIF('Ieithoedd Modern'!$H$75:$H158,"x")+COUNTIF('Ieithoedd Modern'!$J$64:$J$75,"x")</f>
        <v>0</v>
      </c>
      <c r="P104" s="154"/>
      <c r="Q104" s="154"/>
      <c r="R104" s="154"/>
      <c r="S104" s="154"/>
      <c r="T104" s="154"/>
      <c r="U104" s="154"/>
    </row>
    <row r="105" spans="2:21" ht="12.75">
      <c r="B105" s="141"/>
      <c r="C105" s="142"/>
      <c r="D105" s="144"/>
      <c r="E105" s="144"/>
      <c r="F105" s="144"/>
      <c r="G105" s="14">
        <f ca="1">COUNTIF(Gwyddoniaeth!$F$76:$F$87,"x")+COUNTIF(Gwyddoniaeth!$H$87:$H170,"x")+COUNTIF(Gwyddoniaeth!$J$76:$J$87,"x")</f>
        <v>0</v>
      </c>
      <c r="H105" s="10">
        <f ca="1">COUNTIF(Hanes!$F$76:$F$87,"x")+COUNTIF(Hanes!$H$87:$H170,"x")+COUNTIF(Hanes!$J$76:$J$87,"x")</f>
        <v>0</v>
      </c>
      <c r="I105" s="10">
        <f ca="1">COUNTIF(Daearyddiaeth!$F$76:$F$87,"x")+COUNTIF(Daearyddiaeth!$H$87:$H170,"x")+COUNTIF(Daearyddiaeth!$J$76:$J$87,"x")</f>
        <v>0</v>
      </c>
      <c r="J105" s="10" t="e">
        <f>COUNTIF('Addysg Grefyddol'!#REF!,"x")+COUNTIF('Addysg Grefyddol'!#REF!,"x")+COUNTIF('Addysg Grefyddol'!#REF!,"x")</f>
        <v>#REF!</v>
      </c>
      <c r="K105" s="10">
        <f ca="1">COUNTIF('Dylunio Technoleg'!$F$76:$F$87,"x")+COUNTIF('Dylunio Technoleg'!$H$87:$H170,"x")+COUNTIF('Dylunio Technoleg'!$J$76:$J$87,"x")</f>
        <v>0</v>
      </c>
      <c r="L105" s="10">
        <f ca="1">COUNTIF(Celf!$F$76:$F$87,"x")+COUNTIF(Celf!$H$87:$H170,"x")+COUNTIF(Celf!$J$76:$J$87,"x")</f>
        <v>0</v>
      </c>
      <c r="M105" s="10">
        <f ca="1">COUNTIF(Cerddoriaeth!$F$76:$F$87,"x")+COUNTIF(Cerddoriaeth!$H$87:$H170,"x")+COUNTIF(Cerddoriaeth!$J$76:$J$87,"x")</f>
        <v>0</v>
      </c>
      <c r="N105" s="10">
        <f ca="1">COUNTIF(Drama!$I$76:$I$87,"x")+COUNTIF(Drama!$K$87:$K170,"x")+COUNTIF(Drama!$M$76:$M$87,"x")</f>
        <v>0</v>
      </c>
      <c r="O105" s="10">
        <f ca="1">COUNTIF('Ieithoedd Modern'!$F$76:$F$87,"x")+COUNTIF('Ieithoedd Modern'!$H$87:$H170,"x")+COUNTIF('Ieithoedd Modern'!$J$76:$J$87,"x")</f>
        <v>0</v>
      </c>
      <c r="P105" s="153"/>
      <c r="Q105" s="153"/>
      <c r="R105" s="153"/>
      <c r="S105" s="153"/>
      <c r="T105" s="153"/>
      <c r="U105" s="153"/>
    </row>
    <row r="106" spans="2:21" ht="12.75">
      <c r="B106" s="141"/>
      <c r="C106" s="142"/>
      <c r="D106" s="13">
        <f ca="1">COUNTIF(Cymraeg!$I$56:$I$67,"x")+COUNTIF(Cymraeg!$K$56:$K$67,"x")+COUNTIF(Cymraeg!$M$56:$M$67,"x")</f>
        <v>0</v>
      </c>
      <c r="E106" s="13">
        <f ca="1">COUNTIF(Saesneg!$F$77:$F$88,"x")+COUNTIF(Saesneg!$H$77:$H$88,"x")+COUNTIF(Saesneg!$J$77:$J$88,"x")</f>
        <v>0</v>
      </c>
      <c r="F106" s="13">
        <f ca="1">COUNTIF(Mathemateg!$F$77:$F$88,"x")+COUNTIF(Mathemateg!$H$77:$H$88,"x")+COUNTIF(Mathemateg!$J$77:$J$88,"x")</f>
        <v>0</v>
      </c>
      <c r="G106" s="13">
        <f ca="1">COUNTIF(Gwyddoniaeth!$F$88:$F$99,"x")+COUNTIF(Gwyddoniaeth!$H$88:$H$99,"x")+COUNTIF(Gwyddoniaeth!$J$88:$J$99,"x")</f>
        <v>0</v>
      </c>
      <c r="H106" s="13">
        <f ca="1">COUNTIF(Hanes!$F$88:$F$99,"x")+COUNTIF(Hanes!$H$88:$H$99,"x")+COUNTIF(Hanes!$J$88:$J$99,"x")</f>
        <v>0</v>
      </c>
      <c r="I106" s="13">
        <f ca="1">COUNTIF(Daearyddiaeth!$F$88:$F$99,"x")+COUNTIF(Daearyddiaeth!$H$88:$H$99,"x")+COUNTIF(Daearyddiaeth!$J$88:$J$99,"x")</f>
        <v>0</v>
      </c>
      <c r="J106" s="13" t="e">
        <f>COUNTIF('Addysg Grefyddol'!#REF!,"x")+COUNTIF('Addysg Grefyddol'!#REF!,"x")+COUNTIF('Addysg Grefyddol'!#REF!,"x")</f>
        <v>#REF!</v>
      </c>
      <c r="K106" s="13">
        <f ca="1">COUNTIF('Dylunio Technoleg'!$F$88:$F$99,"x")+COUNTIF('Dylunio Technoleg'!$H$88:$H$99,"x")+COUNTIF('Dylunio Technoleg'!$J$88:$J$99,"x")</f>
        <v>0</v>
      </c>
      <c r="L106" s="13">
        <f ca="1">COUNTIF(Celf!$F$88:$F$99,"x")+COUNTIF(Celf!$H$88:$H$99,"x")+COUNTIF(Celf!$J$88:$J$99,"x")</f>
        <v>0</v>
      </c>
      <c r="M106" s="13">
        <f ca="1">COUNTIF(Cerddoriaeth!$F$88:$F$99,"x")+COUNTIF(Cerddoriaeth!$H$88:$H$99,"x")+COUNTIF(Cerddoriaeth!$J$88:$J$99,"x")</f>
        <v>0</v>
      </c>
      <c r="N106" s="13">
        <f ca="1">COUNTIF(Drama!$I$88:$I$99,"x")+COUNTIF(Drama!$K$88:$K$99,"x")+COUNTIF(Drama!$M$88:$M$99,"x")</f>
        <v>0</v>
      </c>
      <c r="O106" s="13">
        <f ca="1">COUNTIF('Ieithoedd Modern'!$F$88:$F$99,"x")+COUNTIF('Ieithoedd Modern'!$H$88:$H$99,"x")+COUNTIF('Ieithoedd Modern'!$J$88:$J$99,"x")</f>
        <v>0</v>
      </c>
      <c r="P106" s="154"/>
      <c r="Q106" s="154"/>
      <c r="R106" s="154"/>
      <c r="S106" s="154"/>
      <c r="T106" s="154"/>
      <c r="U106" s="154"/>
    </row>
    <row r="107" spans="2:21" ht="12.75">
      <c r="B107" s="141"/>
      <c r="C107" s="142"/>
      <c r="D107" s="13">
        <f ca="1">COUNTIF(Cymraeg!$I$68:$I$79,"x")+COUNTIF(Cymraeg!$K$68:$K$79,"x")+COUNTIF(Cymraeg!$M$68:$M$79,"x")</f>
        <v>0</v>
      </c>
      <c r="E107" s="13">
        <f ca="1">COUNTIF(Saesneg!$F$89:$F$100,"x")+COUNTIF(Saesneg!$H$89:$H$100,"x")+COUNTIF(Saesneg!$J$89:$J$100,"x")</f>
        <v>0</v>
      </c>
      <c r="F107" s="13">
        <f ca="1">COUNTIF(Mathemateg!$F$89:$F$100,"x")+COUNTIF(Mathemateg!$H$89:$H$100,"x")+COUNTIF(Mathemateg!$J$89:$J$100,"x")</f>
        <v>0</v>
      </c>
      <c r="G107" s="13">
        <f ca="1">COUNTIF(Gwyddoniaeth!$F$100:$F$111,"x")+COUNTIF(Gwyddoniaeth!$H$100:$H$111,"x")+COUNTIF(Gwyddoniaeth!$J$100:$J$111,"x")</f>
        <v>0</v>
      </c>
      <c r="H107" s="13">
        <f ca="1">COUNTIF(Hanes!$F$100:$F$111,"x")+COUNTIF(Hanes!$H$100:$H$111,"x")+COUNTIF(Hanes!$J$100:$J$111,"x")</f>
        <v>0</v>
      </c>
      <c r="I107" s="13">
        <f ca="1">COUNTIF(Daearyddiaeth!$F$100:$F$111,"x")+COUNTIF(Daearyddiaeth!$H$100:$H$111,"x")+COUNTIF(Daearyddiaeth!$J$100:$J$111,"x")</f>
        <v>0</v>
      </c>
      <c r="J107" s="13" t="e">
        <f>COUNTIF('Addysg Grefyddol'!#REF!,"x")+COUNTIF('Addysg Grefyddol'!#REF!,"x")+COUNTIF('Addysg Grefyddol'!#REF!,"x")</f>
        <v>#REF!</v>
      </c>
      <c r="K107" s="13">
        <f ca="1">COUNTIF('Dylunio Technoleg'!$F$100:$F$111,"x")+COUNTIF('Dylunio Technoleg'!$H$100:$H$111,"x")+COUNTIF('Dylunio Technoleg'!$J$100:$J$111,"x")</f>
        <v>0</v>
      </c>
      <c r="L107" s="13">
        <f ca="1">COUNTIF(Celf!$F$100:$F$111,"x")+COUNTIF(Celf!$H$100:$H$111,"x")+COUNTIF(Celf!$J$100:$J$111,"x")</f>
        <v>0</v>
      </c>
      <c r="M107" s="13">
        <f ca="1">COUNTIF(Cerddoriaeth!$F$100:$F$111,"x")+COUNTIF(Cerddoriaeth!$H$100:$H$111,"x")+COUNTIF(Cerddoriaeth!$J$100:$J$111,"x")</f>
        <v>0</v>
      </c>
      <c r="N107" s="13">
        <f ca="1">COUNTIF(Drama!$I$100:$I$111,"x")+COUNTIF(Drama!$K$100:$K$111,"x")+COUNTIF(Drama!$M$100:$M$111,"x")</f>
        <v>0</v>
      </c>
      <c r="O107" s="13">
        <f ca="1">COUNTIF('Ieithoedd Modern'!$F$100:$F$111,"x")+COUNTIF('Ieithoedd Modern'!$H$100:$H$111,"x")+COUNTIF('Ieithoedd Modern'!$J$100:$J$111,"x")</f>
        <v>0</v>
      </c>
      <c r="P107" s="154"/>
      <c r="Q107" s="154"/>
      <c r="R107" s="154"/>
      <c r="S107" s="154"/>
      <c r="T107" s="154"/>
      <c r="U107" s="154"/>
    </row>
    <row r="108" spans="2:21" ht="12.75">
      <c r="B108" s="141"/>
      <c r="C108" s="142"/>
      <c r="D108" s="144"/>
      <c r="E108" s="144"/>
      <c r="F108" s="13">
        <f ca="1">COUNTIF(Mathemateg!$F$101:$F$112,"x")+COUNTIF(Mathemateg!$H$101:$H$112,"x")+COUNTIF(Mathemateg!$J$101:$J$112,"x")</f>
        <v>0</v>
      </c>
      <c r="G108" s="13">
        <f ca="1">COUNTIF(Gwyddoniaeth!$F$112:$F$123,"x")+COUNTIF(Gwyddoniaeth!$H$112:$H$123,"x")+COUNTIF(Gwyddoniaeth!$J$112:$J$123,"x")</f>
        <v>0</v>
      </c>
      <c r="H108" s="13">
        <f ca="1">COUNTIF(Hanes!$F$112:$F$123,"x")+COUNTIF(Hanes!$H$112:$H$123,"x")+COUNTIF(Hanes!$J$112:$J$123,"x")</f>
        <v>0</v>
      </c>
      <c r="I108" s="13">
        <f ca="1">COUNTIF(Daearyddiaeth!$F$112:$F$123,"x")+COUNTIF(Daearyddiaeth!$H$112:$H$123,"x")+COUNTIF(Daearyddiaeth!$J$112:$J$123,"x")</f>
        <v>0</v>
      </c>
      <c r="J108" s="13" t="e">
        <f>COUNTIF('Addysg Grefyddol'!#REF!,"x")+COUNTIF('Addysg Grefyddol'!#REF!,"x")+COUNTIF('Addysg Grefyddol'!#REF!,"x")</f>
        <v>#REF!</v>
      </c>
      <c r="K108" s="13">
        <f ca="1">COUNTIF('Dylunio Technoleg'!$F$112:$F$123,"x")+COUNTIF('Dylunio Technoleg'!$H$112:$H$123,"x")+COUNTIF('Dylunio Technoleg'!$J$112:$J$123,"x")</f>
        <v>0</v>
      </c>
      <c r="L108" s="13">
        <f ca="1">COUNTIF(Celf!$F$112:$F$123,"x")+COUNTIF(Celf!$H$112:$H$123,"x")+COUNTIF(Celf!$J$112:$J$123,"x")</f>
        <v>0</v>
      </c>
      <c r="M108" s="13">
        <f ca="1">COUNTIF(Cerddoriaeth!$F$112:$F$123,"x")+COUNTIF(Cerddoriaeth!$H$112:$H$123,"x")+COUNTIF(Cerddoriaeth!$J$112:$J$123,"x")</f>
        <v>0</v>
      </c>
      <c r="N108" s="13">
        <f ca="1">COUNTIF(Drama!$I$112:$I$123,"x")+COUNTIF(Drama!$K$112:$K$123,"x")+COUNTIF(Drama!$M$112:$M$123,"x")</f>
        <v>0</v>
      </c>
      <c r="O108" s="13">
        <f ca="1">COUNTIF('Ieithoedd Modern'!$F$112:$F$123,"x")+COUNTIF('Ieithoedd Modern'!$H$112:$H$123,"x")+COUNTIF('Ieithoedd Modern'!$J$112:$J$123,"x")</f>
        <v>0</v>
      </c>
      <c r="P108" s="154"/>
      <c r="Q108" s="154"/>
      <c r="R108" s="154"/>
      <c r="S108" s="154"/>
      <c r="T108" s="154"/>
      <c r="U108" s="154"/>
    </row>
    <row r="109" spans="2:21" ht="12.75">
      <c r="B109" s="141"/>
      <c r="C109" s="142"/>
      <c r="D109" s="13">
        <f ca="1">COUNTIF(Cymraeg!$I$81:$I$92,"x")+COUNTIF(Cymraeg!$K$81:$K$92,"x")+COUNTIF(Cymraeg!$M$81:$M$92,"x")</f>
        <v>0</v>
      </c>
      <c r="E109" s="13">
        <f ca="1">COUNTIF(Saesneg!$F$102:$F$113,"x")+COUNTIF(Saesneg!$H$102:$H$113,"x")+COUNTIF(Saesneg!$J$102:$J$113,"x")</f>
        <v>0</v>
      </c>
      <c r="F109" s="13">
        <f ca="1">COUNTIF(Mathemateg!$F$113:$F$124,"x")+COUNTIF(Mathemateg!$H$113:$H$124,"x")+COUNTIF(Mathemateg!$J$113:$J$124,"x")</f>
        <v>0</v>
      </c>
      <c r="G109" s="13">
        <f ca="1">COUNTIF(Gwyddoniaeth!$F$124:$F$135,"x")+COUNTIF(Gwyddoniaeth!$H$124:$H$135,"x")+COUNTIF(Gwyddoniaeth!$J$124:$J$135,"x")</f>
        <v>0</v>
      </c>
      <c r="H109" s="13">
        <f ca="1">COUNTIF(Hanes!$F$124:$F$135,"x")+COUNTIF(Hanes!$H$124:$H$135,"x")+COUNTIF(Hanes!$J$124:$J$135,"x")</f>
        <v>0</v>
      </c>
      <c r="I109" s="13">
        <f ca="1">COUNTIF(Daearyddiaeth!$F$124:$F$135,"x")+COUNTIF(Daearyddiaeth!$H$124:$H$135,"x")+COUNTIF(Daearyddiaeth!$J$124:$J$135,"x")</f>
        <v>0</v>
      </c>
      <c r="J109" s="13" t="e">
        <f>COUNTIF('Addysg Grefyddol'!#REF!,"x")+COUNTIF('Addysg Grefyddol'!#REF!,"x")+COUNTIF('Addysg Grefyddol'!#REF!,"x")</f>
        <v>#REF!</v>
      </c>
      <c r="K109" s="13">
        <f ca="1">COUNTIF('Dylunio Technoleg'!$F$124:$F$135,"x")+COUNTIF('Dylunio Technoleg'!$H$124:$H$135,"x")+COUNTIF('Dylunio Technoleg'!$J$124:$J$135,"x")</f>
        <v>0</v>
      </c>
      <c r="L109" s="13">
        <f ca="1">COUNTIF(Celf!$F$124:$F$135,"x")+COUNTIF(Celf!$H$124:$H$135,"x")+COUNTIF(Celf!$J$124:$J$135,"x")</f>
        <v>0</v>
      </c>
      <c r="M109" s="13">
        <f ca="1">COUNTIF(Cerddoriaeth!$F$124:$F$135,"x")+COUNTIF(Cerddoriaeth!$H$124:$H$135,"x")+COUNTIF(Cerddoriaeth!$J$124:$J$135,"x")</f>
        <v>0</v>
      </c>
      <c r="N109" s="13">
        <f ca="1">COUNTIF(Drama!$I$124:$I$135,"x")+COUNTIF(Drama!$K$124:$K$135,"x")+COUNTIF(Drama!$M$124:$M$135,"x")</f>
        <v>0</v>
      </c>
      <c r="O109" s="13">
        <f ca="1">COUNTIF('Ieithoedd Modern'!$F$124:$F$135,"x")+COUNTIF('Ieithoedd Modern'!$H$124:$H$135,"x")+COUNTIF('Ieithoedd Modern'!$J$124:$J$135,"x")</f>
        <v>0</v>
      </c>
      <c r="P109" s="154"/>
      <c r="Q109" s="154"/>
      <c r="R109" s="154"/>
      <c r="S109" s="154"/>
      <c r="T109" s="154"/>
      <c r="U109" s="154"/>
    </row>
    <row r="110" spans="2:21" ht="12.75">
      <c r="B110" s="141"/>
      <c r="C110" s="142"/>
      <c r="D110" s="13">
        <f>COUNTIF(Cymraeg!I187:I198,"x")+COUNTIF(Cymraeg!K187:K198,"x")+COUNTIF(Cymraeg!M187:M198,"x")</f>
        <v>0</v>
      </c>
      <c r="E110" s="13">
        <f ca="1">COUNTIF(Saesneg!$F$114:$F$125,"x")+COUNTIF(Saesneg!$H$114:$H$125,"x")+COUNTIF(Saesneg!$J$114:$J$125,"x")</f>
        <v>0</v>
      </c>
      <c r="F110" s="13">
        <f ca="1">COUNTIF(Mathemateg!$F$125:$F$136,"x")+COUNTIF(Mathemateg!$H$125:$H$136,"x")+COUNTIF(Mathemateg!$J$125:$J$136,"x")</f>
        <v>0</v>
      </c>
      <c r="G110" s="13">
        <f ca="1">COUNTIF(Gwyddoniaeth!$F$136:$F$147,"x")+COUNTIF(Gwyddoniaeth!$H$136:$H$147,"x")+COUNTIF(Gwyddoniaeth!$J$136:$J$147,"x")</f>
        <v>0</v>
      </c>
      <c r="H110" s="13">
        <f ca="1">COUNTIF(Hanes!$F$136:$F$147,"x")+COUNTIF(Hanes!$H$136:$H$147,"x")+COUNTIF(Hanes!$J$136:$J$147,"x")</f>
        <v>0</v>
      </c>
      <c r="I110" s="13">
        <f ca="1">COUNTIF(Daearyddiaeth!$F$136:$F$147,"x")+COUNTIF(Daearyddiaeth!$H$36:$H$147,"x")+COUNTIF(Daearyddiaeth!$J$136:$J$147,"x")</f>
        <v>0</v>
      </c>
      <c r="J110" s="13" t="e">
        <f>COUNTIF('Addysg Grefyddol'!#REF!,"x")+COUNTIF('Addysg Grefyddol'!#REF!,"x")+COUNTIF('Addysg Grefyddol'!#REF!,"x")</f>
        <v>#REF!</v>
      </c>
      <c r="K110" s="13">
        <f ca="1">COUNTIF('Dylunio Technoleg'!$F$136:$F$147,"x")+COUNTIF('Dylunio Technoleg'!$H$136:$H$147,"x")+COUNTIF('Dylunio Technoleg'!$J$136:$J$147,"x")</f>
        <v>0</v>
      </c>
      <c r="L110" s="13">
        <f ca="1">COUNTIF(Celf!$F$136:$F$147,"x")+COUNTIF(Celf!$H$136:$H$147,"x")+COUNTIF(Celf!$J$136:$J$147,"x")</f>
        <v>0</v>
      </c>
      <c r="M110" s="13">
        <f ca="1">COUNTIF(Cerddoriaeth!$F$136:$F$147,"x")+COUNTIF(Cerddoriaeth!$H$136:$H$147,"x")+COUNTIF(Cerddoriaeth!$J$136:$J$147,"x")</f>
        <v>0</v>
      </c>
      <c r="N110" s="13">
        <f ca="1">COUNTIF(Drama!$I$136:$I$147,"x")+COUNTIF(Drama!$K$136:$K$147,"x")+COUNTIF(Drama!$M$136:$M$147,"x")</f>
        <v>0</v>
      </c>
      <c r="O110" s="13">
        <f ca="1">COUNTIF('Ieithoedd Modern'!$F$136:$F$147,"x")+COUNTIF('Ieithoedd Modern'!$H$136:$H$147,"x")+COUNTIF('Ieithoedd Modern'!$J$136:$J$147,"x")</f>
        <v>0</v>
      </c>
      <c r="P110" s="154"/>
      <c r="Q110" s="154"/>
      <c r="R110" s="154"/>
      <c r="S110" s="154"/>
      <c r="T110" s="154"/>
      <c r="U110" s="154"/>
    </row>
    <row r="111" spans="2:21" ht="12.75">
      <c r="B111" s="141"/>
      <c r="C111" s="142"/>
      <c r="D111" s="143"/>
      <c r="E111" s="143"/>
      <c r="F111" s="170"/>
      <c r="G111" s="143"/>
      <c r="H111" s="143"/>
      <c r="I111" s="4"/>
      <c r="J111" s="4"/>
      <c r="K111" s="4"/>
      <c r="L111" s="4"/>
      <c r="M111" s="4"/>
      <c r="N111" s="4"/>
      <c r="O111" s="4"/>
      <c r="P111" s="4"/>
      <c r="Q111" s="4"/>
      <c r="R111" s="4"/>
      <c r="S111" s="4"/>
      <c r="T111" s="4"/>
      <c r="U111" s="4"/>
    </row>
    <row r="112" spans="2:21" ht="12.75">
      <c r="B112" s="141"/>
      <c r="C112" s="142"/>
      <c r="D112" s="143"/>
      <c r="E112" s="143"/>
      <c r="F112" s="170"/>
      <c r="G112" s="143"/>
      <c r="H112" s="143"/>
      <c r="I112" s="4"/>
      <c r="J112" s="4"/>
      <c r="K112" s="4"/>
      <c r="L112" s="4"/>
      <c r="M112" s="4"/>
      <c r="N112" s="4"/>
      <c r="O112" s="4"/>
      <c r="P112" s="4"/>
      <c r="Q112" s="4"/>
      <c r="R112" s="4"/>
      <c r="S112" s="4"/>
      <c r="T112" s="4"/>
      <c r="U112" s="4"/>
    </row>
    <row r="113" spans="2:21" ht="12.75">
      <c r="B113" s="141"/>
      <c r="C113" s="142"/>
      <c r="D113" s="143"/>
      <c r="E113" s="143"/>
      <c r="F113" s="170"/>
      <c r="G113" s="143"/>
      <c r="H113" s="143"/>
      <c r="I113" s="4"/>
      <c r="J113" s="4"/>
      <c r="K113" s="4"/>
      <c r="L113" s="4"/>
      <c r="M113" s="4"/>
      <c r="N113" s="4"/>
      <c r="O113" s="4"/>
      <c r="P113" s="4"/>
      <c r="Q113" s="4"/>
      <c r="R113" s="4"/>
      <c r="S113" s="4"/>
      <c r="T113" s="4"/>
      <c r="U113" s="4"/>
    </row>
    <row r="114" spans="2:21" ht="12.75">
      <c r="B114" s="141"/>
      <c r="C114" s="142"/>
      <c r="D114" s="143"/>
      <c r="E114" s="143"/>
      <c r="F114" s="170"/>
      <c r="G114" s="143"/>
      <c r="H114" s="143"/>
      <c r="I114" s="4"/>
      <c r="J114" s="4"/>
      <c r="K114" s="4"/>
      <c r="L114" s="4"/>
      <c r="M114" s="4"/>
      <c r="N114" s="4"/>
      <c r="O114" s="4"/>
      <c r="P114" s="4"/>
      <c r="Q114" s="4"/>
      <c r="R114" s="4"/>
      <c r="S114" s="4"/>
      <c r="T114" s="4"/>
      <c r="U114" s="4"/>
    </row>
    <row r="115" spans="2:21" ht="12.75">
      <c r="B115" s="141"/>
      <c r="C115" s="142"/>
      <c r="D115" s="143"/>
      <c r="E115" s="143"/>
      <c r="F115" s="170"/>
      <c r="G115" s="143"/>
      <c r="H115" s="143"/>
      <c r="I115" s="4"/>
      <c r="J115" s="4"/>
      <c r="K115" s="4"/>
      <c r="L115" s="4"/>
      <c r="M115" s="4"/>
      <c r="N115" s="4"/>
      <c r="O115" s="4"/>
      <c r="P115" s="4"/>
      <c r="Q115" s="4"/>
      <c r="R115" s="4"/>
      <c r="S115" s="4"/>
      <c r="T115" s="4"/>
      <c r="U115" s="4"/>
    </row>
    <row r="116" spans="2:21" ht="12.75">
      <c r="B116" s="141"/>
      <c r="C116" s="142"/>
      <c r="D116" s="143"/>
      <c r="E116" s="143"/>
      <c r="F116" s="170"/>
      <c r="G116" s="143"/>
      <c r="H116" s="143"/>
      <c r="I116" s="4"/>
      <c r="J116" s="4"/>
      <c r="K116" s="4"/>
      <c r="L116" s="4"/>
      <c r="M116" s="4"/>
      <c r="N116" s="4"/>
      <c r="O116" s="4"/>
      <c r="P116" s="4"/>
      <c r="Q116" s="4"/>
      <c r="R116" s="4"/>
      <c r="S116" s="4"/>
      <c r="T116" s="4"/>
      <c r="U116" s="4"/>
    </row>
    <row r="117" spans="2:21" ht="12.75">
      <c r="B117" s="141"/>
      <c r="C117" s="142"/>
      <c r="D117" s="143"/>
      <c r="E117" s="143"/>
      <c r="F117" s="170"/>
      <c r="G117" s="143"/>
      <c r="H117" s="143"/>
      <c r="I117" s="4"/>
      <c r="J117" s="4"/>
      <c r="K117" s="4"/>
      <c r="L117" s="4"/>
      <c r="M117" s="4"/>
      <c r="N117" s="4"/>
      <c r="O117" s="4"/>
      <c r="P117" s="4"/>
      <c r="Q117" s="4"/>
      <c r="R117" s="4"/>
      <c r="S117" s="4"/>
      <c r="T117" s="4"/>
      <c r="U117" s="4"/>
    </row>
    <row r="118" spans="2:21" ht="12.75">
      <c r="B118" s="141"/>
      <c r="C118" s="142"/>
      <c r="D118" s="143"/>
      <c r="E118" s="143"/>
      <c r="F118" s="170"/>
      <c r="G118" s="143"/>
      <c r="H118" s="143"/>
      <c r="I118" s="4"/>
      <c r="J118" s="4"/>
      <c r="K118" s="4"/>
      <c r="L118" s="4"/>
      <c r="M118" s="4"/>
      <c r="N118" s="4"/>
      <c r="O118" s="4"/>
      <c r="P118" s="4"/>
      <c r="Q118" s="4"/>
      <c r="R118" s="4"/>
      <c r="S118" s="4"/>
      <c r="T118" s="4"/>
      <c r="U118" s="4"/>
    </row>
    <row r="119" spans="2:21" ht="12.75">
      <c r="B119" s="141"/>
      <c r="C119" s="142"/>
      <c r="D119" s="143"/>
      <c r="E119" s="143"/>
      <c r="F119" s="170"/>
      <c r="G119" s="143"/>
      <c r="H119" s="143"/>
      <c r="I119" s="4"/>
      <c r="J119" s="4"/>
      <c r="K119" s="4"/>
      <c r="L119" s="4"/>
      <c r="M119" s="4"/>
      <c r="N119" s="4"/>
      <c r="O119" s="4"/>
      <c r="P119" s="4"/>
      <c r="Q119" s="4"/>
      <c r="R119" s="4"/>
      <c r="S119" s="4"/>
      <c r="T119" s="4"/>
      <c r="U119" s="4"/>
    </row>
    <row r="120" spans="2:21" ht="12.75">
      <c r="B120" s="2"/>
      <c r="C120" s="3"/>
      <c r="D120" s="4"/>
      <c r="E120" s="4"/>
      <c r="F120" s="168"/>
      <c r="G120" s="4"/>
      <c r="H120" s="4"/>
      <c r="I120" s="4"/>
      <c r="J120" s="4"/>
      <c r="K120" s="4"/>
      <c r="L120" s="4"/>
      <c r="M120" s="4"/>
      <c r="N120" s="4"/>
      <c r="O120" s="4"/>
      <c r="P120" s="4"/>
      <c r="Q120" s="4"/>
      <c r="R120" s="4"/>
      <c r="S120" s="4"/>
      <c r="T120" s="4"/>
      <c r="U120" s="4"/>
    </row>
    <row r="121" spans="2:21" ht="12.75">
      <c r="B121" s="2"/>
      <c r="C121" s="3"/>
      <c r="D121" s="4"/>
      <c r="E121" s="4"/>
      <c r="F121" s="168"/>
      <c r="G121" s="4"/>
      <c r="H121" s="4"/>
      <c r="I121" s="4"/>
      <c r="J121" s="4"/>
      <c r="K121" s="4"/>
      <c r="L121" s="4"/>
      <c r="M121" s="4"/>
      <c r="N121" s="4"/>
      <c r="O121" s="4"/>
      <c r="P121" s="4"/>
      <c r="Q121" s="4"/>
      <c r="R121" s="4"/>
      <c r="S121" s="4"/>
      <c r="T121" s="4"/>
      <c r="U121" s="4"/>
    </row>
    <row r="122" spans="2:21" ht="12.75">
      <c r="B122" s="2"/>
      <c r="C122" s="3"/>
      <c r="D122" s="4"/>
      <c r="E122" s="4"/>
      <c r="F122" s="168"/>
      <c r="G122" s="4"/>
      <c r="H122" s="4"/>
      <c r="I122" s="4"/>
      <c r="J122" s="4"/>
      <c r="K122" s="4"/>
      <c r="L122" s="4"/>
      <c r="M122" s="4"/>
      <c r="N122" s="4"/>
      <c r="O122" s="4"/>
      <c r="P122" s="4"/>
      <c r="Q122" s="4"/>
      <c r="R122" s="4"/>
      <c r="S122" s="4"/>
      <c r="T122" s="4"/>
      <c r="U122" s="4"/>
    </row>
    <row r="123" spans="2:21" ht="12.75">
      <c r="B123" s="2"/>
      <c r="C123" s="3"/>
      <c r="D123" s="4"/>
      <c r="E123" s="4"/>
      <c r="F123" s="168"/>
      <c r="G123" s="4"/>
      <c r="H123" s="4"/>
      <c r="I123" s="4"/>
      <c r="J123" s="4"/>
      <c r="K123" s="4"/>
      <c r="L123" s="4"/>
      <c r="M123" s="4"/>
      <c r="N123" s="4"/>
      <c r="O123" s="4"/>
      <c r="P123" s="4"/>
      <c r="Q123" s="4"/>
      <c r="R123" s="4"/>
      <c r="S123" s="4"/>
      <c r="T123" s="4"/>
      <c r="U123" s="4"/>
    </row>
    <row r="124" spans="2:21" ht="12.75">
      <c r="B124" s="2"/>
      <c r="C124" s="3"/>
      <c r="D124" s="4"/>
      <c r="E124" s="4"/>
      <c r="F124" s="168"/>
      <c r="G124" s="4"/>
      <c r="H124" s="4"/>
      <c r="I124" s="4"/>
      <c r="J124" s="4"/>
      <c r="K124" s="4"/>
      <c r="L124" s="4"/>
      <c r="M124" s="4"/>
      <c r="N124" s="4"/>
      <c r="O124" s="4"/>
      <c r="P124" s="4"/>
      <c r="Q124" s="4"/>
      <c r="R124" s="4"/>
      <c r="S124" s="4"/>
      <c r="T124" s="4"/>
      <c r="U124" s="4"/>
    </row>
    <row r="125" spans="2:21" ht="12.75">
      <c r="B125" s="2"/>
      <c r="C125" s="3"/>
      <c r="D125" s="4"/>
      <c r="E125" s="4"/>
      <c r="F125" s="168"/>
      <c r="G125" s="4"/>
      <c r="H125" s="4"/>
      <c r="I125" s="4"/>
      <c r="J125" s="4"/>
      <c r="K125" s="4"/>
      <c r="L125" s="4"/>
      <c r="M125" s="4"/>
      <c r="N125" s="4"/>
      <c r="O125" s="4"/>
      <c r="P125" s="4"/>
      <c r="Q125" s="4"/>
      <c r="R125" s="4"/>
      <c r="S125" s="4"/>
      <c r="T125" s="4"/>
      <c r="U125" s="4"/>
    </row>
    <row r="126" spans="2:21" ht="12.75">
      <c r="B126" s="2"/>
      <c r="C126" s="3"/>
      <c r="D126" s="4"/>
      <c r="E126" s="4"/>
      <c r="F126" s="168"/>
      <c r="G126" s="4"/>
      <c r="H126" s="4"/>
      <c r="I126" s="4"/>
      <c r="J126" s="4"/>
      <c r="K126" s="4"/>
      <c r="L126" s="4"/>
      <c r="M126" s="4"/>
      <c r="N126" s="4"/>
      <c r="O126" s="4"/>
      <c r="P126" s="4"/>
      <c r="Q126" s="4"/>
      <c r="R126" s="4"/>
      <c r="S126" s="4"/>
      <c r="T126" s="4"/>
      <c r="U126" s="4"/>
    </row>
    <row r="127" spans="2:21" ht="12.75">
      <c r="B127" s="2"/>
      <c r="C127" s="3"/>
      <c r="D127" s="4"/>
      <c r="E127" s="4"/>
      <c r="F127" s="168"/>
      <c r="G127" s="4"/>
      <c r="H127" s="4"/>
      <c r="I127" s="4"/>
      <c r="J127" s="4"/>
      <c r="K127" s="4"/>
      <c r="L127" s="4"/>
      <c r="M127" s="4"/>
      <c r="N127" s="4"/>
      <c r="O127" s="4"/>
      <c r="P127" s="4"/>
      <c r="Q127" s="4"/>
      <c r="R127" s="4"/>
      <c r="S127" s="4"/>
      <c r="T127" s="4"/>
      <c r="U127" s="4"/>
    </row>
    <row r="128" spans="2:21" ht="12.75">
      <c r="B128" s="2"/>
      <c r="C128" s="3"/>
      <c r="D128" s="4"/>
      <c r="E128" s="4"/>
      <c r="F128" s="168"/>
      <c r="G128" s="4"/>
      <c r="H128" s="4"/>
      <c r="I128" s="4"/>
      <c r="J128" s="4"/>
      <c r="K128" s="4"/>
      <c r="L128" s="4"/>
      <c r="M128" s="4"/>
      <c r="N128" s="4"/>
      <c r="O128" s="4"/>
      <c r="P128" s="4"/>
      <c r="Q128" s="4"/>
      <c r="R128" s="4"/>
      <c r="S128" s="4"/>
      <c r="T128" s="4"/>
      <c r="U128" s="4"/>
    </row>
    <row r="129" spans="2:21" ht="12.75">
      <c r="B129" s="2"/>
      <c r="C129" s="3"/>
      <c r="D129" s="4"/>
      <c r="E129" s="4"/>
      <c r="F129" s="168"/>
      <c r="G129" s="4"/>
      <c r="H129" s="4"/>
      <c r="I129" s="4"/>
      <c r="J129" s="4"/>
      <c r="K129" s="4"/>
      <c r="L129" s="4"/>
      <c r="M129" s="4"/>
      <c r="N129" s="4"/>
      <c r="O129" s="4"/>
      <c r="P129" s="4"/>
      <c r="Q129" s="4"/>
      <c r="R129" s="4"/>
      <c r="S129" s="4"/>
      <c r="T129" s="4"/>
      <c r="U129" s="4"/>
    </row>
    <row r="130" spans="2:21" ht="12.75">
      <c r="B130" s="2"/>
      <c r="C130" s="3"/>
      <c r="D130" s="4"/>
      <c r="E130" s="4"/>
      <c r="F130" s="168"/>
      <c r="G130" s="4"/>
      <c r="H130" s="4"/>
      <c r="I130" s="4"/>
      <c r="J130" s="4"/>
      <c r="K130" s="4"/>
      <c r="L130" s="4"/>
      <c r="M130" s="4"/>
      <c r="N130" s="4"/>
      <c r="O130" s="4"/>
      <c r="P130" s="4"/>
      <c r="Q130" s="4"/>
      <c r="R130" s="4"/>
      <c r="S130" s="4"/>
      <c r="T130" s="4"/>
      <c r="U130" s="4"/>
    </row>
    <row r="131" spans="2:21" ht="12.75">
      <c r="B131" s="2"/>
      <c r="C131" s="3"/>
      <c r="D131" s="4"/>
      <c r="E131" s="4"/>
      <c r="F131" s="168"/>
      <c r="G131" s="4"/>
      <c r="H131" s="4"/>
      <c r="I131" s="4"/>
      <c r="J131" s="4"/>
      <c r="K131" s="4"/>
      <c r="L131" s="4"/>
      <c r="M131" s="4"/>
      <c r="N131" s="4"/>
      <c r="O131" s="4"/>
      <c r="P131" s="4"/>
      <c r="Q131" s="4"/>
      <c r="R131" s="4"/>
      <c r="S131" s="4"/>
      <c r="T131" s="4"/>
      <c r="U131" s="4"/>
    </row>
    <row r="132" spans="2:21" ht="12.75">
      <c r="B132" s="2"/>
      <c r="C132" s="3"/>
      <c r="D132" s="4"/>
      <c r="E132" s="4"/>
      <c r="F132" s="168"/>
      <c r="G132" s="4"/>
      <c r="H132" s="4"/>
      <c r="I132" s="4"/>
      <c r="J132" s="4"/>
      <c r="K132" s="4"/>
      <c r="L132" s="4"/>
      <c r="M132" s="4"/>
      <c r="N132" s="4"/>
      <c r="O132" s="4"/>
      <c r="P132" s="4"/>
      <c r="Q132" s="4"/>
      <c r="R132" s="4"/>
      <c r="S132" s="4"/>
      <c r="T132" s="4"/>
      <c r="U132" s="4"/>
    </row>
    <row r="133" spans="2:21" ht="12.75">
      <c r="B133" s="2"/>
      <c r="C133" s="3"/>
      <c r="D133" s="4"/>
      <c r="E133" s="4"/>
      <c r="F133" s="168"/>
      <c r="G133" s="4"/>
      <c r="H133" s="4"/>
      <c r="I133" s="4"/>
      <c r="J133" s="4"/>
      <c r="K133" s="4"/>
      <c r="L133" s="4"/>
      <c r="M133" s="4"/>
      <c r="N133" s="4"/>
      <c r="O133" s="4"/>
      <c r="P133" s="4"/>
      <c r="Q133" s="4"/>
      <c r="R133" s="4"/>
      <c r="S133" s="4"/>
      <c r="T133" s="4"/>
      <c r="U133" s="4"/>
    </row>
    <row r="134" spans="2:21" ht="12.75">
      <c r="B134" s="2"/>
      <c r="C134" s="3"/>
      <c r="D134" s="4"/>
      <c r="E134" s="4"/>
      <c r="F134" s="168"/>
      <c r="G134" s="4"/>
      <c r="H134" s="4"/>
      <c r="I134" s="4"/>
      <c r="J134" s="4"/>
      <c r="K134" s="4"/>
      <c r="L134" s="4"/>
      <c r="M134" s="4"/>
      <c r="N134" s="4"/>
      <c r="O134" s="4"/>
      <c r="P134" s="4"/>
      <c r="Q134" s="4"/>
      <c r="R134" s="4"/>
      <c r="S134" s="4"/>
      <c r="T134" s="4"/>
      <c r="U134" s="4"/>
    </row>
    <row r="135" spans="2:21" ht="12.75">
      <c r="B135" s="2"/>
      <c r="C135" s="3"/>
      <c r="D135" s="4"/>
      <c r="E135" s="4"/>
      <c r="F135" s="168"/>
      <c r="G135" s="4"/>
      <c r="H135" s="4"/>
      <c r="I135" s="4"/>
      <c r="J135" s="4"/>
      <c r="K135" s="4"/>
      <c r="L135" s="4"/>
      <c r="M135" s="4"/>
      <c r="N135" s="4"/>
      <c r="O135" s="4"/>
      <c r="P135" s="4"/>
      <c r="Q135" s="4"/>
      <c r="R135" s="4"/>
      <c r="S135" s="4"/>
      <c r="T135" s="4"/>
      <c r="U135" s="4"/>
    </row>
    <row r="136" spans="2:21" ht="12.75">
      <c r="B136" s="2"/>
      <c r="C136" s="3"/>
      <c r="D136" s="4"/>
      <c r="E136" s="4"/>
      <c r="F136" s="168"/>
      <c r="G136" s="4"/>
      <c r="H136" s="4"/>
      <c r="I136" s="4"/>
      <c r="J136" s="4"/>
      <c r="K136" s="4"/>
      <c r="L136" s="4"/>
      <c r="M136" s="4"/>
      <c r="N136" s="4"/>
      <c r="O136" s="4"/>
      <c r="P136" s="4"/>
      <c r="Q136" s="4"/>
      <c r="R136" s="4"/>
      <c r="S136" s="4"/>
      <c r="T136" s="4"/>
      <c r="U136" s="4"/>
    </row>
    <row r="137" spans="2:21" ht="12.75">
      <c r="B137" s="2"/>
      <c r="C137" s="3"/>
      <c r="D137" s="4"/>
      <c r="E137" s="4"/>
      <c r="F137" s="168"/>
      <c r="G137" s="4"/>
      <c r="H137" s="4"/>
      <c r="I137" s="4"/>
      <c r="J137" s="4"/>
      <c r="K137" s="4"/>
      <c r="L137" s="4"/>
      <c r="M137" s="4"/>
      <c r="N137" s="4"/>
      <c r="O137" s="4"/>
      <c r="P137" s="4"/>
      <c r="Q137" s="4"/>
      <c r="R137" s="4"/>
      <c r="S137" s="4"/>
      <c r="T137" s="4"/>
      <c r="U137" s="4"/>
    </row>
    <row r="138" spans="2:21" ht="12.75">
      <c r="B138" s="2"/>
      <c r="C138" s="3"/>
      <c r="D138" s="4"/>
      <c r="E138" s="4"/>
      <c r="F138" s="168"/>
      <c r="G138" s="4"/>
      <c r="H138" s="4"/>
      <c r="I138" s="4"/>
      <c r="J138" s="4"/>
      <c r="K138" s="4"/>
      <c r="L138" s="4"/>
      <c r="M138" s="4"/>
      <c r="N138" s="4"/>
      <c r="O138" s="4"/>
      <c r="P138" s="4"/>
      <c r="Q138" s="4"/>
      <c r="R138" s="4"/>
      <c r="S138" s="4"/>
      <c r="T138" s="4"/>
      <c r="U138" s="4"/>
    </row>
    <row r="139" spans="2:21" ht="12.75">
      <c r="B139" s="2"/>
      <c r="C139" s="3"/>
      <c r="D139" s="4"/>
      <c r="E139" s="4"/>
      <c r="F139" s="168"/>
      <c r="G139" s="4"/>
      <c r="H139" s="4"/>
      <c r="I139" s="4"/>
      <c r="J139" s="4"/>
      <c r="K139" s="4"/>
      <c r="L139" s="4"/>
      <c r="M139" s="4"/>
      <c r="N139" s="4"/>
      <c r="O139" s="4"/>
      <c r="P139" s="4"/>
      <c r="Q139" s="4"/>
      <c r="R139" s="4"/>
      <c r="S139" s="4"/>
      <c r="T139" s="4"/>
      <c r="U139" s="4"/>
    </row>
    <row r="140" spans="2:21" ht="12.75">
      <c r="B140" s="2"/>
      <c r="C140" s="3"/>
      <c r="D140" s="4"/>
      <c r="E140" s="4"/>
      <c r="F140" s="168"/>
      <c r="G140" s="4"/>
      <c r="H140" s="4"/>
      <c r="I140" s="4"/>
      <c r="J140" s="4"/>
      <c r="K140" s="4"/>
      <c r="L140" s="4"/>
      <c r="M140" s="4"/>
      <c r="N140" s="4"/>
      <c r="O140" s="4"/>
      <c r="P140" s="4"/>
      <c r="Q140" s="4"/>
      <c r="R140" s="4"/>
      <c r="S140" s="4"/>
      <c r="T140" s="4"/>
      <c r="U140" s="4"/>
    </row>
    <row r="141" spans="2:21" ht="12.75">
      <c r="B141" s="2"/>
      <c r="C141" s="3"/>
      <c r="D141" s="4"/>
      <c r="E141" s="4"/>
      <c r="F141" s="168"/>
      <c r="G141" s="4"/>
      <c r="H141" s="4"/>
      <c r="I141" s="4"/>
      <c r="J141" s="4"/>
      <c r="K141" s="4"/>
      <c r="L141" s="4"/>
      <c r="M141" s="4"/>
      <c r="N141" s="4"/>
      <c r="O141" s="4"/>
      <c r="P141" s="4"/>
      <c r="Q141" s="4"/>
      <c r="R141" s="4"/>
      <c r="S141" s="4"/>
      <c r="T141" s="4"/>
      <c r="U141" s="4"/>
    </row>
    <row r="142" spans="2:21" ht="12.75">
      <c r="B142" s="2"/>
      <c r="C142" s="3"/>
      <c r="D142" s="4"/>
      <c r="E142" s="4"/>
      <c r="F142" s="168"/>
      <c r="G142" s="4"/>
      <c r="H142" s="4"/>
      <c r="I142" s="4"/>
      <c r="J142" s="4"/>
      <c r="K142" s="4"/>
      <c r="L142" s="4"/>
      <c r="M142" s="4"/>
      <c r="N142" s="4"/>
      <c r="O142" s="4"/>
      <c r="P142" s="4"/>
      <c r="Q142" s="4"/>
      <c r="R142" s="4"/>
      <c r="S142" s="4"/>
      <c r="T142" s="4"/>
      <c r="U142" s="4"/>
    </row>
    <row r="143" spans="2:21" ht="12.75">
      <c r="B143" s="2"/>
      <c r="C143" s="3"/>
      <c r="D143" s="4"/>
      <c r="E143" s="4"/>
      <c r="F143" s="168"/>
      <c r="G143" s="4"/>
      <c r="H143" s="4"/>
      <c r="I143" s="4"/>
      <c r="J143" s="4"/>
      <c r="K143" s="4"/>
      <c r="L143" s="4"/>
      <c r="M143" s="4"/>
      <c r="N143" s="4"/>
      <c r="O143" s="4"/>
      <c r="P143" s="4"/>
      <c r="Q143" s="4"/>
      <c r="R143" s="4"/>
      <c r="S143" s="4"/>
      <c r="T143" s="4"/>
      <c r="U143" s="4"/>
    </row>
    <row r="144" spans="2:21" ht="12.75">
      <c r="B144" s="2"/>
      <c r="C144" s="3"/>
      <c r="D144" s="4"/>
      <c r="E144" s="4"/>
      <c r="F144" s="168"/>
      <c r="G144" s="4"/>
      <c r="H144" s="4"/>
      <c r="I144" s="4"/>
      <c r="J144" s="4"/>
      <c r="K144" s="4"/>
      <c r="L144" s="4"/>
      <c r="M144" s="4"/>
      <c r="N144" s="4"/>
      <c r="O144" s="4"/>
      <c r="P144" s="4"/>
      <c r="Q144" s="4"/>
      <c r="R144" s="4"/>
      <c r="S144" s="4"/>
      <c r="T144" s="4"/>
      <c r="U144" s="4"/>
    </row>
    <row r="145" spans="2:21" ht="12.75">
      <c r="B145" s="2"/>
      <c r="C145" s="3"/>
      <c r="D145" s="4"/>
      <c r="E145" s="4"/>
      <c r="F145" s="168"/>
      <c r="G145" s="4"/>
      <c r="H145" s="4"/>
      <c r="I145" s="4"/>
      <c r="J145" s="4"/>
      <c r="K145" s="4"/>
      <c r="L145" s="4"/>
      <c r="M145" s="4"/>
      <c r="N145" s="4"/>
      <c r="O145" s="4"/>
      <c r="P145" s="4"/>
      <c r="Q145" s="4"/>
      <c r="R145" s="4"/>
      <c r="S145" s="4"/>
      <c r="T145" s="4"/>
      <c r="U145" s="4"/>
    </row>
    <row r="146" spans="2:21" ht="12.75">
      <c r="B146" s="2"/>
      <c r="C146" s="3"/>
      <c r="D146" s="4"/>
      <c r="E146" s="4"/>
      <c r="F146" s="168"/>
      <c r="G146" s="4"/>
      <c r="H146" s="4"/>
      <c r="I146" s="4"/>
      <c r="J146" s="4"/>
      <c r="K146" s="4"/>
      <c r="L146" s="4"/>
      <c r="M146" s="4"/>
      <c r="N146" s="4"/>
      <c r="O146" s="4"/>
      <c r="P146" s="4"/>
      <c r="Q146" s="4"/>
      <c r="R146" s="4"/>
      <c r="S146" s="4"/>
      <c r="T146" s="4"/>
      <c r="U146" s="4"/>
    </row>
    <row r="147" spans="2:21" ht="12.75">
      <c r="B147" s="2"/>
      <c r="C147" s="3"/>
      <c r="D147" s="4"/>
      <c r="E147" s="4"/>
      <c r="F147" s="168"/>
      <c r="G147" s="4"/>
      <c r="H147" s="4"/>
      <c r="I147" s="4"/>
      <c r="J147" s="4"/>
      <c r="K147" s="4"/>
      <c r="L147" s="4"/>
      <c r="M147" s="4"/>
      <c r="N147" s="4"/>
      <c r="O147" s="4"/>
      <c r="P147" s="4"/>
      <c r="Q147" s="4"/>
      <c r="R147" s="4"/>
      <c r="S147" s="4"/>
      <c r="T147" s="4"/>
      <c r="U147" s="4"/>
    </row>
    <row r="148" spans="2:21" ht="12.75">
      <c r="B148" s="2"/>
      <c r="C148" s="3"/>
      <c r="D148" s="4"/>
      <c r="E148" s="4"/>
      <c r="F148" s="168"/>
      <c r="G148" s="4"/>
      <c r="H148" s="4"/>
      <c r="I148" s="4"/>
      <c r="J148" s="4"/>
      <c r="K148" s="4"/>
      <c r="L148" s="4"/>
      <c r="M148" s="4"/>
      <c r="N148" s="4"/>
      <c r="O148" s="4"/>
      <c r="P148" s="4"/>
      <c r="Q148" s="4"/>
      <c r="R148" s="4"/>
      <c r="S148" s="4"/>
      <c r="T148" s="4"/>
      <c r="U148" s="4"/>
    </row>
    <row r="149" spans="2:21" ht="12.75">
      <c r="B149" s="2"/>
      <c r="C149" s="3"/>
      <c r="D149" s="4"/>
      <c r="E149" s="4"/>
      <c r="F149" s="168"/>
      <c r="G149" s="4"/>
      <c r="H149" s="4"/>
      <c r="I149" s="4"/>
      <c r="J149" s="4"/>
      <c r="K149" s="4"/>
      <c r="L149" s="4"/>
      <c r="M149" s="4"/>
      <c r="N149" s="4"/>
      <c r="O149" s="4"/>
      <c r="P149" s="4"/>
      <c r="Q149" s="4"/>
      <c r="R149" s="4"/>
      <c r="S149" s="4"/>
      <c r="T149" s="4"/>
      <c r="U149" s="4"/>
    </row>
    <row r="150" spans="2:21" ht="12.75">
      <c r="B150" s="2"/>
      <c r="C150" s="3"/>
      <c r="D150" s="4"/>
      <c r="E150" s="4"/>
      <c r="F150" s="168"/>
      <c r="G150" s="4"/>
      <c r="H150" s="4"/>
      <c r="I150" s="4"/>
      <c r="J150" s="4"/>
      <c r="K150" s="4"/>
      <c r="L150" s="4"/>
      <c r="M150" s="4"/>
      <c r="N150" s="4"/>
      <c r="O150" s="4"/>
      <c r="P150" s="4"/>
      <c r="Q150" s="4"/>
      <c r="R150" s="4"/>
      <c r="S150" s="4"/>
      <c r="T150" s="4"/>
      <c r="U150" s="4"/>
    </row>
    <row r="151" spans="2:21" ht="12.75">
      <c r="B151" s="2"/>
      <c r="C151" s="3"/>
      <c r="D151" s="4"/>
      <c r="E151" s="4"/>
      <c r="F151" s="168"/>
      <c r="G151" s="4"/>
      <c r="H151" s="4"/>
      <c r="I151" s="4"/>
      <c r="J151" s="4"/>
      <c r="K151" s="4"/>
      <c r="L151" s="4"/>
      <c r="M151" s="4"/>
      <c r="N151" s="4"/>
      <c r="O151" s="4"/>
      <c r="P151" s="4"/>
      <c r="Q151" s="4"/>
      <c r="R151" s="4"/>
      <c r="S151" s="4"/>
      <c r="T151" s="4"/>
      <c r="U151" s="4"/>
    </row>
    <row r="152" spans="2:21" ht="12.75">
      <c r="B152" s="2"/>
      <c r="C152" s="3"/>
      <c r="D152" s="4"/>
      <c r="E152" s="4"/>
      <c r="F152" s="168"/>
      <c r="G152" s="4"/>
      <c r="H152" s="4"/>
      <c r="I152" s="4"/>
      <c r="J152" s="4"/>
      <c r="K152" s="4"/>
      <c r="L152" s="4"/>
      <c r="M152" s="4"/>
      <c r="N152" s="4"/>
      <c r="O152" s="4"/>
      <c r="P152" s="4"/>
      <c r="Q152" s="4"/>
      <c r="R152" s="4"/>
      <c r="S152" s="4"/>
      <c r="T152" s="4"/>
      <c r="U152" s="4"/>
    </row>
    <row r="153" spans="2:21" ht="12.75">
      <c r="B153" s="2"/>
      <c r="C153" s="3"/>
      <c r="D153" s="4"/>
      <c r="E153" s="4"/>
      <c r="F153" s="168"/>
      <c r="G153" s="4"/>
      <c r="H153" s="4"/>
      <c r="I153" s="4"/>
      <c r="J153" s="4"/>
      <c r="K153" s="4"/>
      <c r="L153" s="4"/>
      <c r="M153" s="4"/>
      <c r="N153" s="4"/>
      <c r="O153" s="4"/>
      <c r="P153" s="4"/>
      <c r="Q153" s="4"/>
      <c r="R153" s="4"/>
      <c r="S153" s="4"/>
      <c r="T153" s="4"/>
      <c r="U153" s="4"/>
    </row>
    <row r="154" spans="2:21" ht="12.75">
      <c r="B154" s="2"/>
      <c r="C154" s="3"/>
      <c r="D154" s="4"/>
      <c r="E154" s="4"/>
      <c r="F154" s="168"/>
      <c r="G154" s="4"/>
      <c r="H154" s="4"/>
      <c r="I154" s="4"/>
      <c r="J154" s="4"/>
      <c r="K154" s="4"/>
      <c r="L154" s="4"/>
      <c r="M154" s="4"/>
      <c r="N154" s="4"/>
      <c r="O154" s="4"/>
      <c r="P154" s="4"/>
      <c r="Q154" s="4"/>
      <c r="R154" s="4"/>
      <c r="S154" s="4"/>
      <c r="T154" s="4"/>
      <c r="U154" s="4"/>
    </row>
    <row r="155" spans="2:21" ht="12.75">
      <c r="B155" s="2"/>
      <c r="C155" s="3"/>
      <c r="D155" s="4"/>
      <c r="E155" s="4"/>
      <c r="F155" s="168"/>
      <c r="G155" s="4"/>
      <c r="H155" s="4"/>
      <c r="I155" s="4"/>
      <c r="J155" s="4"/>
      <c r="K155" s="4"/>
      <c r="L155" s="4"/>
      <c r="M155" s="4"/>
      <c r="N155" s="4"/>
      <c r="O155" s="4"/>
      <c r="P155" s="4"/>
      <c r="Q155" s="4"/>
      <c r="R155" s="4"/>
      <c r="S155" s="4"/>
      <c r="T155" s="4"/>
      <c r="U155" s="4"/>
    </row>
    <row r="156" spans="2:21" ht="12.75">
      <c r="B156" s="2"/>
      <c r="C156" s="3"/>
      <c r="D156" s="4"/>
      <c r="E156" s="4"/>
      <c r="F156" s="168"/>
      <c r="G156" s="4"/>
      <c r="H156" s="4"/>
      <c r="I156" s="4"/>
      <c r="J156" s="4"/>
      <c r="K156" s="4"/>
      <c r="L156" s="4"/>
      <c r="M156" s="4"/>
      <c r="N156" s="4"/>
      <c r="O156" s="4"/>
      <c r="P156" s="4"/>
      <c r="Q156" s="4"/>
      <c r="R156" s="4"/>
      <c r="S156" s="4"/>
      <c r="T156" s="4"/>
      <c r="U156" s="4"/>
    </row>
    <row r="157" spans="2:21" ht="12.75">
      <c r="B157" s="2"/>
      <c r="C157" s="3"/>
      <c r="D157" s="4"/>
      <c r="E157" s="4"/>
      <c r="F157" s="168"/>
      <c r="G157" s="4"/>
      <c r="H157" s="4"/>
      <c r="I157" s="4"/>
      <c r="J157" s="4"/>
      <c r="K157" s="4"/>
      <c r="L157" s="4"/>
      <c r="M157" s="4"/>
      <c r="N157" s="4"/>
      <c r="O157" s="4"/>
      <c r="P157" s="4"/>
      <c r="Q157" s="4"/>
      <c r="R157" s="4"/>
      <c r="S157" s="4"/>
      <c r="T157" s="4"/>
      <c r="U157" s="4"/>
    </row>
    <row r="158" spans="2:21" ht="12.75">
      <c r="B158" s="2"/>
      <c r="C158" s="3"/>
      <c r="D158" s="4"/>
      <c r="E158" s="4"/>
      <c r="F158" s="168"/>
      <c r="G158" s="4"/>
      <c r="H158" s="4"/>
      <c r="I158" s="4"/>
      <c r="J158" s="4"/>
      <c r="K158" s="4"/>
      <c r="L158" s="4"/>
      <c r="M158" s="4"/>
      <c r="N158" s="4"/>
      <c r="O158" s="4"/>
      <c r="P158" s="4"/>
      <c r="Q158" s="4"/>
      <c r="R158" s="4"/>
      <c r="S158" s="4"/>
      <c r="T158" s="4"/>
      <c r="U158" s="4"/>
    </row>
    <row r="159" spans="2:21" ht="12.75">
      <c r="B159" s="2"/>
      <c r="C159" s="3"/>
      <c r="D159" s="4"/>
      <c r="E159" s="4"/>
      <c r="F159" s="168"/>
      <c r="G159" s="4"/>
      <c r="H159" s="4"/>
      <c r="I159" s="4"/>
      <c r="J159" s="4"/>
      <c r="K159" s="4"/>
      <c r="L159" s="4"/>
      <c r="M159" s="4"/>
      <c r="N159" s="4"/>
      <c r="O159" s="4"/>
      <c r="P159" s="4"/>
      <c r="Q159" s="4"/>
      <c r="R159" s="4"/>
      <c r="S159" s="4"/>
      <c r="T159" s="4"/>
      <c r="U159" s="4"/>
    </row>
    <row r="160" spans="2:21" ht="12.75">
      <c r="B160" s="2"/>
      <c r="C160" s="3"/>
      <c r="D160" s="4"/>
      <c r="E160" s="4"/>
      <c r="F160" s="168"/>
      <c r="G160" s="4"/>
      <c r="H160" s="4"/>
      <c r="I160" s="4"/>
      <c r="J160" s="4"/>
      <c r="K160" s="4"/>
      <c r="L160" s="4"/>
      <c r="M160" s="4"/>
      <c r="N160" s="4"/>
      <c r="O160" s="4"/>
      <c r="P160" s="4"/>
      <c r="Q160" s="4"/>
      <c r="R160" s="4"/>
      <c r="S160" s="4"/>
      <c r="T160" s="4"/>
      <c r="U160" s="4"/>
    </row>
    <row r="161" spans="2:21" ht="12.75">
      <c r="B161" s="2"/>
      <c r="C161" s="3"/>
      <c r="D161" s="4"/>
      <c r="E161" s="4"/>
      <c r="F161" s="168"/>
      <c r="G161" s="4"/>
      <c r="H161" s="4"/>
      <c r="I161" s="4"/>
      <c r="J161" s="4"/>
      <c r="K161" s="4"/>
      <c r="L161" s="4"/>
      <c r="M161" s="4"/>
      <c r="N161" s="4"/>
      <c r="O161" s="4"/>
      <c r="P161" s="4"/>
      <c r="Q161" s="4"/>
      <c r="R161" s="4"/>
      <c r="S161" s="4"/>
      <c r="T161" s="4"/>
      <c r="U161" s="4"/>
    </row>
    <row r="162" spans="2:21" ht="12.75">
      <c r="B162" s="2"/>
      <c r="C162" s="3"/>
      <c r="D162" s="4"/>
      <c r="E162" s="4"/>
      <c r="F162" s="168"/>
      <c r="G162" s="4"/>
      <c r="H162" s="4"/>
      <c r="I162" s="4"/>
      <c r="J162" s="4"/>
      <c r="K162" s="4"/>
      <c r="L162" s="4"/>
      <c r="M162" s="4"/>
      <c r="N162" s="4"/>
      <c r="O162" s="4"/>
      <c r="P162" s="4"/>
      <c r="Q162" s="4"/>
      <c r="R162" s="4"/>
      <c r="S162" s="4"/>
      <c r="T162" s="4"/>
      <c r="U162" s="4"/>
    </row>
    <row r="163" spans="2:21" ht="12.75">
      <c r="B163" s="2"/>
      <c r="C163" s="3"/>
      <c r="D163" s="4"/>
      <c r="E163" s="4"/>
      <c r="F163" s="168"/>
      <c r="G163" s="4"/>
      <c r="H163" s="4"/>
      <c r="I163" s="4"/>
      <c r="J163" s="4"/>
      <c r="K163" s="4"/>
      <c r="L163" s="4"/>
      <c r="M163" s="4"/>
      <c r="N163" s="4"/>
      <c r="O163" s="4"/>
      <c r="P163" s="4"/>
      <c r="Q163" s="4"/>
      <c r="R163" s="4"/>
      <c r="S163" s="4"/>
      <c r="T163" s="4"/>
      <c r="U163" s="4"/>
    </row>
    <row r="164" spans="2:21" ht="12.75">
      <c r="B164" s="2"/>
      <c r="C164" s="3"/>
      <c r="D164" s="4"/>
      <c r="E164" s="4"/>
      <c r="F164" s="168"/>
      <c r="G164" s="4"/>
      <c r="H164" s="4"/>
      <c r="I164" s="4"/>
      <c r="J164" s="4"/>
      <c r="K164" s="4"/>
      <c r="L164" s="4"/>
      <c r="M164" s="4"/>
      <c r="N164" s="4"/>
      <c r="O164" s="4"/>
      <c r="P164" s="4"/>
      <c r="Q164" s="4"/>
      <c r="R164" s="4"/>
      <c r="S164" s="4"/>
      <c r="T164" s="4"/>
      <c r="U164" s="4"/>
    </row>
    <row r="165" spans="2:21" ht="12.75">
      <c r="B165" s="2"/>
      <c r="C165" s="3"/>
      <c r="D165" s="4"/>
      <c r="E165" s="4"/>
      <c r="F165" s="168"/>
      <c r="G165" s="4"/>
      <c r="H165" s="4"/>
      <c r="I165" s="4"/>
      <c r="J165" s="4"/>
      <c r="K165" s="4"/>
      <c r="L165" s="4"/>
      <c r="M165" s="4"/>
      <c r="N165" s="4"/>
      <c r="O165" s="4"/>
      <c r="P165" s="4"/>
      <c r="Q165" s="4"/>
      <c r="R165" s="4"/>
      <c r="S165" s="4"/>
      <c r="T165" s="4"/>
      <c r="U165" s="4"/>
    </row>
    <row r="166" spans="2:21" ht="12.75">
      <c r="B166" s="2"/>
      <c r="C166" s="3"/>
      <c r="D166" s="4"/>
      <c r="E166" s="4"/>
      <c r="F166" s="168"/>
      <c r="G166" s="4"/>
      <c r="H166" s="4"/>
      <c r="I166" s="4"/>
      <c r="J166" s="4"/>
      <c r="K166" s="4"/>
      <c r="L166" s="4"/>
      <c r="M166" s="4"/>
      <c r="N166" s="4"/>
      <c r="O166" s="4"/>
      <c r="P166" s="4"/>
      <c r="Q166" s="4"/>
      <c r="R166" s="4"/>
      <c r="S166" s="4"/>
      <c r="T166" s="4"/>
      <c r="U166" s="4"/>
    </row>
    <row r="167" spans="2:21" ht="12.75">
      <c r="B167" s="2"/>
      <c r="C167" s="3"/>
      <c r="D167" s="4"/>
      <c r="E167" s="4"/>
      <c r="F167" s="168"/>
      <c r="G167" s="4"/>
      <c r="H167" s="4"/>
      <c r="I167" s="4"/>
      <c r="J167" s="4"/>
      <c r="K167" s="4"/>
      <c r="L167" s="4"/>
      <c r="M167" s="4"/>
      <c r="N167" s="4"/>
      <c r="O167" s="4"/>
      <c r="P167" s="4"/>
      <c r="Q167" s="4"/>
      <c r="R167" s="4"/>
      <c r="S167" s="4"/>
      <c r="T167" s="4"/>
      <c r="U167" s="4"/>
    </row>
    <row r="168" spans="2:21" ht="12.75">
      <c r="B168" s="2"/>
      <c r="C168" s="3"/>
      <c r="D168" s="4"/>
      <c r="E168" s="4"/>
      <c r="F168" s="168"/>
      <c r="G168" s="4"/>
      <c r="H168" s="4"/>
      <c r="I168" s="4"/>
      <c r="J168" s="4"/>
      <c r="K168" s="4"/>
      <c r="L168" s="4"/>
      <c r="M168" s="4"/>
      <c r="N168" s="4"/>
      <c r="O168" s="4"/>
      <c r="P168" s="4"/>
      <c r="Q168" s="4"/>
      <c r="R168" s="4"/>
      <c r="S168" s="4"/>
      <c r="T168" s="4"/>
      <c r="U168" s="4"/>
    </row>
    <row r="169" spans="2:21" ht="12.75">
      <c r="B169" s="2"/>
      <c r="C169" s="3"/>
      <c r="D169" s="4"/>
      <c r="E169" s="4"/>
      <c r="F169" s="168"/>
      <c r="G169" s="4"/>
      <c r="H169" s="4"/>
      <c r="I169" s="4"/>
      <c r="J169" s="4"/>
      <c r="K169" s="4"/>
      <c r="L169" s="4"/>
      <c r="M169" s="4"/>
      <c r="N169" s="4"/>
      <c r="O169" s="4"/>
      <c r="P169" s="4"/>
      <c r="Q169" s="4"/>
      <c r="R169" s="4"/>
      <c r="S169" s="4"/>
      <c r="T169" s="4"/>
      <c r="U169" s="4"/>
    </row>
    <row r="170" spans="2:21" ht="12.75">
      <c r="B170" s="2"/>
      <c r="C170" s="3"/>
      <c r="D170" s="4"/>
      <c r="E170" s="4"/>
      <c r="F170" s="168"/>
      <c r="G170" s="4"/>
      <c r="H170" s="4"/>
      <c r="I170" s="4"/>
      <c r="J170" s="4"/>
      <c r="K170" s="4"/>
      <c r="L170" s="4"/>
      <c r="M170" s="4"/>
      <c r="N170" s="4"/>
      <c r="O170" s="4"/>
      <c r="P170" s="4"/>
      <c r="Q170" s="4"/>
      <c r="R170" s="4"/>
      <c r="S170" s="4"/>
      <c r="T170" s="4"/>
      <c r="U170" s="4"/>
    </row>
    <row r="171" spans="2:21" ht="12.75">
      <c r="B171" s="2"/>
      <c r="C171" s="3"/>
      <c r="D171" s="4"/>
      <c r="E171" s="4"/>
      <c r="F171" s="168"/>
      <c r="G171" s="4"/>
      <c r="H171" s="4"/>
      <c r="I171" s="4"/>
      <c r="J171" s="4"/>
      <c r="K171" s="4"/>
      <c r="L171" s="4"/>
      <c r="M171" s="4"/>
      <c r="N171" s="4"/>
      <c r="O171" s="4"/>
      <c r="P171" s="4"/>
      <c r="Q171" s="4"/>
      <c r="R171" s="4"/>
      <c r="S171" s="4"/>
      <c r="T171" s="4"/>
      <c r="U171" s="4"/>
    </row>
    <row r="172" spans="2:21" ht="12.75">
      <c r="B172" s="2"/>
      <c r="C172" s="3"/>
      <c r="D172" s="4"/>
      <c r="E172" s="4"/>
      <c r="F172" s="168"/>
      <c r="G172" s="4"/>
      <c r="H172" s="4"/>
      <c r="I172" s="4"/>
      <c r="J172" s="4"/>
      <c r="K172" s="4"/>
      <c r="L172" s="4"/>
      <c r="M172" s="4"/>
      <c r="N172" s="4"/>
      <c r="O172" s="4"/>
      <c r="P172" s="4"/>
      <c r="Q172" s="4"/>
      <c r="R172" s="4"/>
      <c r="S172" s="4"/>
      <c r="T172" s="4"/>
      <c r="U172" s="4"/>
    </row>
    <row r="173" spans="2:21" ht="12.75">
      <c r="B173" s="2"/>
      <c r="C173" s="3"/>
      <c r="D173" s="4"/>
      <c r="E173" s="4"/>
      <c r="F173" s="168"/>
      <c r="G173" s="4"/>
      <c r="H173" s="4"/>
      <c r="I173" s="4"/>
      <c r="J173" s="4"/>
      <c r="K173" s="4"/>
      <c r="L173" s="4"/>
      <c r="M173" s="4"/>
      <c r="N173" s="4"/>
      <c r="O173" s="4"/>
      <c r="P173" s="4"/>
      <c r="Q173" s="4"/>
      <c r="R173" s="4"/>
      <c r="S173" s="4"/>
      <c r="T173" s="4"/>
      <c r="U173" s="4"/>
    </row>
    <row r="174" spans="2:21" ht="12.75">
      <c r="B174" s="2"/>
      <c r="C174" s="3"/>
      <c r="D174" s="4"/>
      <c r="E174" s="4"/>
      <c r="F174" s="168"/>
      <c r="G174" s="4"/>
      <c r="H174" s="4"/>
      <c r="I174" s="4"/>
      <c r="J174" s="4"/>
      <c r="K174" s="4"/>
      <c r="L174" s="4"/>
      <c r="M174" s="4"/>
      <c r="N174" s="4"/>
      <c r="O174" s="4"/>
      <c r="P174" s="4"/>
      <c r="Q174" s="4"/>
      <c r="R174" s="4"/>
      <c r="S174" s="4"/>
      <c r="T174" s="4"/>
      <c r="U174" s="4"/>
    </row>
    <row r="175" spans="2:21" ht="12.75">
      <c r="B175" s="2"/>
      <c r="C175" s="3"/>
      <c r="D175" s="4"/>
      <c r="E175" s="4"/>
      <c r="F175" s="168"/>
      <c r="G175" s="4"/>
      <c r="H175" s="4"/>
      <c r="I175" s="4"/>
      <c r="J175" s="4"/>
      <c r="K175" s="4"/>
      <c r="L175" s="4"/>
      <c r="M175" s="4"/>
      <c r="N175" s="4"/>
      <c r="O175" s="4"/>
      <c r="P175" s="4"/>
      <c r="Q175" s="4"/>
      <c r="R175" s="4"/>
      <c r="S175" s="4"/>
      <c r="T175" s="4"/>
      <c r="U175" s="4"/>
    </row>
    <row r="176" spans="2:21" ht="12.75">
      <c r="B176" s="2"/>
      <c r="C176" s="3"/>
      <c r="D176" s="4"/>
      <c r="E176" s="4"/>
      <c r="F176" s="168"/>
      <c r="G176" s="4"/>
      <c r="H176" s="4"/>
      <c r="I176" s="4"/>
      <c r="J176" s="4"/>
      <c r="K176" s="4"/>
      <c r="L176" s="4"/>
      <c r="M176" s="4"/>
      <c r="N176" s="4"/>
      <c r="O176" s="4"/>
      <c r="P176" s="4"/>
      <c r="Q176" s="4"/>
      <c r="R176" s="4"/>
      <c r="S176" s="4"/>
      <c r="T176" s="4"/>
      <c r="U176" s="4"/>
    </row>
    <row r="177" spans="2:21" ht="12.75">
      <c r="B177" s="2"/>
      <c r="C177" s="3"/>
      <c r="D177" s="4"/>
      <c r="E177" s="4"/>
      <c r="F177" s="168"/>
      <c r="G177" s="4"/>
      <c r="H177" s="4"/>
      <c r="I177" s="4"/>
      <c r="J177" s="4"/>
      <c r="K177" s="4"/>
      <c r="L177" s="4"/>
      <c r="M177" s="4"/>
      <c r="N177" s="4"/>
      <c r="O177" s="4"/>
      <c r="P177" s="4"/>
      <c r="Q177" s="4"/>
      <c r="R177" s="4"/>
      <c r="S177" s="4"/>
      <c r="T177" s="4"/>
      <c r="U177" s="4"/>
    </row>
    <row r="178" spans="2:21" ht="12.75">
      <c r="B178" s="2"/>
      <c r="C178" s="3"/>
      <c r="D178" s="4"/>
      <c r="E178" s="4"/>
      <c r="F178" s="168"/>
      <c r="G178" s="4"/>
      <c r="H178" s="4"/>
      <c r="I178" s="4"/>
      <c r="J178" s="4"/>
      <c r="K178" s="4"/>
      <c r="L178" s="4"/>
      <c r="M178" s="4"/>
      <c r="N178" s="4"/>
      <c r="O178" s="4"/>
      <c r="P178" s="4"/>
      <c r="Q178" s="4"/>
      <c r="R178" s="4"/>
      <c r="S178" s="4"/>
      <c r="T178" s="4"/>
      <c r="U178" s="4"/>
    </row>
    <row r="179" spans="2:21" ht="12.75">
      <c r="B179" s="2"/>
      <c r="C179" s="3"/>
      <c r="D179" s="4"/>
      <c r="E179" s="4"/>
      <c r="F179" s="168"/>
      <c r="G179" s="4"/>
      <c r="H179" s="4"/>
      <c r="I179" s="4"/>
      <c r="J179" s="4"/>
      <c r="K179" s="4"/>
      <c r="L179" s="4"/>
      <c r="M179" s="4"/>
      <c r="N179" s="4"/>
      <c r="O179" s="4"/>
      <c r="P179" s="4"/>
      <c r="Q179" s="4"/>
      <c r="R179" s="4"/>
      <c r="S179" s="4"/>
      <c r="T179" s="4"/>
      <c r="U179" s="4"/>
    </row>
    <row r="180" spans="2:21" ht="12.75">
      <c r="B180" s="2"/>
      <c r="C180" s="3"/>
      <c r="D180" s="4"/>
      <c r="E180" s="4"/>
      <c r="F180" s="168"/>
      <c r="G180" s="4"/>
      <c r="H180" s="4"/>
      <c r="I180" s="4"/>
      <c r="J180" s="4"/>
      <c r="K180" s="4"/>
      <c r="L180" s="4"/>
      <c r="M180" s="4"/>
      <c r="N180" s="4"/>
      <c r="O180" s="4"/>
      <c r="P180" s="4"/>
      <c r="Q180" s="4"/>
      <c r="R180" s="4"/>
      <c r="S180" s="4"/>
      <c r="T180" s="4"/>
      <c r="U180" s="4"/>
    </row>
    <row r="181" spans="2:21" ht="12.75">
      <c r="B181" s="2"/>
      <c r="C181" s="3"/>
      <c r="D181" s="4"/>
      <c r="E181" s="4"/>
      <c r="F181" s="168"/>
      <c r="G181" s="4"/>
      <c r="H181" s="4"/>
      <c r="I181" s="4"/>
      <c r="J181" s="4"/>
      <c r="K181" s="4"/>
      <c r="L181" s="4"/>
      <c r="M181" s="4"/>
      <c r="N181" s="4"/>
      <c r="O181" s="4"/>
      <c r="P181" s="4"/>
      <c r="Q181" s="4"/>
      <c r="R181" s="4"/>
      <c r="S181" s="4"/>
      <c r="T181" s="4"/>
      <c r="U181" s="4"/>
    </row>
    <row r="182" spans="2:21" ht="12.75">
      <c r="B182" s="2"/>
      <c r="C182" s="3"/>
      <c r="D182" s="4"/>
      <c r="E182" s="4"/>
      <c r="F182" s="168"/>
      <c r="G182" s="4"/>
      <c r="H182" s="4"/>
      <c r="I182" s="4"/>
      <c r="J182" s="4"/>
      <c r="K182" s="4"/>
      <c r="L182" s="4"/>
      <c r="M182" s="4"/>
      <c r="N182" s="4"/>
      <c r="O182" s="4"/>
      <c r="P182" s="4"/>
      <c r="Q182" s="4"/>
      <c r="R182" s="4"/>
      <c r="S182" s="4"/>
      <c r="T182" s="4"/>
      <c r="U182" s="4"/>
    </row>
    <row r="183" spans="2:21" ht="12.75">
      <c r="B183" s="2"/>
      <c r="C183" s="3"/>
      <c r="D183" s="4"/>
      <c r="E183" s="4"/>
      <c r="F183" s="168"/>
      <c r="G183" s="4"/>
      <c r="H183" s="4"/>
      <c r="I183" s="4"/>
      <c r="J183" s="4"/>
      <c r="K183" s="4"/>
      <c r="L183" s="4"/>
      <c r="M183" s="4"/>
      <c r="N183" s="4"/>
      <c r="O183" s="4"/>
      <c r="P183" s="4"/>
      <c r="Q183" s="4"/>
      <c r="R183" s="4"/>
      <c r="S183" s="4"/>
      <c r="T183" s="4"/>
      <c r="U183" s="4"/>
    </row>
    <row r="184" spans="2:21" ht="12.75">
      <c r="B184" s="2"/>
      <c r="C184" s="3"/>
      <c r="D184" s="4"/>
      <c r="E184" s="4"/>
      <c r="F184" s="168"/>
      <c r="G184" s="4"/>
      <c r="H184" s="4"/>
      <c r="I184" s="4"/>
      <c r="J184" s="4"/>
      <c r="K184" s="4"/>
      <c r="L184" s="4"/>
      <c r="M184" s="4"/>
      <c r="N184" s="4"/>
      <c r="O184" s="4"/>
      <c r="P184" s="4"/>
      <c r="Q184" s="4"/>
      <c r="R184" s="4"/>
      <c r="S184" s="4"/>
      <c r="T184" s="4"/>
      <c r="U184" s="4"/>
    </row>
    <row r="185" spans="2:21" ht="12.75">
      <c r="B185" s="2"/>
      <c r="C185" s="3"/>
      <c r="D185" s="4"/>
      <c r="E185" s="4"/>
      <c r="F185" s="168"/>
      <c r="G185" s="4"/>
      <c r="H185" s="4"/>
      <c r="I185" s="4"/>
      <c r="J185" s="4"/>
      <c r="K185" s="4"/>
      <c r="L185" s="4"/>
      <c r="M185" s="4"/>
      <c r="N185" s="4"/>
      <c r="O185" s="4"/>
      <c r="P185" s="4"/>
      <c r="Q185" s="4"/>
      <c r="R185" s="4"/>
      <c r="S185" s="4"/>
      <c r="T185" s="4"/>
      <c r="U185" s="4"/>
    </row>
    <row r="186" spans="2:21" ht="12.75">
      <c r="B186" s="2"/>
      <c r="C186" s="3"/>
      <c r="D186" s="4"/>
      <c r="E186" s="4"/>
      <c r="F186" s="168"/>
      <c r="G186" s="4"/>
      <c r="H186" s="4"/>
      <c r="I186" s="4"/>
      <c r="J186" s="4"/>
      <c r="K186" s="4"/>
      <c r="L186" s="4"/>
      <c r="M186" s="4"/>
      <c r="N186" s="4"/>
      <c r="O186" s="4"/>
      <c r="P186" s="4"/>
      <c r="Q186" s="4"/>
      <c r="R186" s="4"/>
      <c r="S186" s="4"/>
      <c r="T186" s="4"/>
      <c r="U186" s="4"/>
    </row>
    <row r="187" spans="2:21" ht="12.75">
      <c r="B187" s="2"/>
      <c r="C187" s="3"/>
      <c r="D187" s="4"/>
      <c r="E187" s="4"/>
      <c r="F187" s="168"/>
      <c r="G187" s="4"/>
      <c r="H187" s="4"/>
      <c r="I187" s="4"/>
      <c r="J187" s="4"/>
      <c r="K187" s="4"/>
      <c r="L187" s="4"/>
      <c r="M187" s="4"/>
      <c r="N187" s="4"/>
      <c r="O187" s="4"/>
      <c r="P187" s="4"/>
      <c r="Q187" s="4"/>
      <c r="R187" s="4"/>
      <c r="S187" s="4"/>
      <c r="T187" s="4"/>
      <c r="U187" s="4"/>
    </row>
    <row r="188" spans="2:21" ht="12.75">
      <c r="B188" s="2"/>
      <c r="C188" s="3"/>
      <c r="D188" s="4"/>
      <c r="E188" s="4"/>
      <c r="F188" s="168"/>
      <c r="G188" s="4"/>
      <c r="H188" s="4"/>
      <c r="I188" s="4"/>
      <c r="J188" s="4"/>
      <c r="K188" s="4"/>
      <c r="L188" s="4"/>
      <c r="M188" s="4"/>
      <c r="N188" s="4"/>
      <c r="O188" s="4"/>
      <c r="P188" s="4"/>
      <c r="Q188" s="4"/>
      <c r="R188" s="4"/>
      <c r="S188" s="4"/>
      <c r="T188" s="4"/>
      <c r="U188" s="4"/>
    </row>
    <row r="189" spans="2:21" ht="12.75">
      <c r="B189" s="2"/>
      <c r="C189" s="3"/>
      <c r="D189" s="4"/>
      <c r="E189" s="4"/>
      <c r="F189" s="168"/>
      <c r="G189" s="4"/>
      <c r="H189" s="4"/>
      <c r="I189" s="4"/>
      <c r="J189" s="4"/>
      <c r="K189" s="4"/>
      <c r="L189" s="4"/>
      <c r="M189" s="4"/>
      <c r="N189" s="4"/>
      <c r="O189" s="4"/>
      <c r="P189" s="4"/>
      <c r="Q189" s="4"/>
      <c r="R189" s="4"/>
      <c r="S189" s="4"/>
      <c r="T189" s="4"/>
      <c r="U189" s="4"/>
    </row>
    <row r="190" spans="2:21" ht="12.75">
      <c r="B190" s="2"/>
      <c r="C190" s="3"/>
      <c r="D190" s="4"/>
      <c r="E190" s="4"/>
      <c r="F190" s="168"/>
      <c r="G190" s="4"/>
      <c r="H190" s="4"/>
      <c r="I190" s="4"/>
      <c r="J190" s="4"/>
      <c r="K190" s="4"/>
      <c r="L190" s="4"/>
      <c r="M190" s="4"/>
      <c r="N190" s="4"/>
      <c r="O190" s="4"/>
      <c r="P190" s="4"/>
      <c r="Q190" s="4"/>
      <c r="R190" s="4"/>
      <c r="S190" s="4"/>
      <c r="T190" s="4"/>
      <c r="U190" s="4"/>
    </row>
    <row r="191" spans="2:21" ht="12.75">
      <c r="B191" s="2"/>
      <c r="C191" s="3"/>
      <c r="D191" s="4"/>
      <c r="E191" s="4"/>
      <c r="F191" s="168"/>
      <c r="G191" s="4"/>
      <c r="H191" s="4"/>
      <c r="I191" s="4"/>
      <c r="J191" s="4"/>
      <c r="K191" s="4"/>
      <c r="L191" s="4"/>
      <c r="M191" s="4"/>
      <c r="N191" s="4"/>
      <c r="O191" s="4"/>
      <c r="P191" s="4"/>
      <c r="Q191" s="4"/>
      <c r="R191" s="4"/>
      <c r="S191" s="4"/>
      <c r="T191" s="4"/>
      <c r="U191" s="4"/>
    </row>
    <row r="192" spans="2:21" ht="12.75">
      <c r="B192" s="2"/>
      <c r="C192" s="3"/>
      <c r="D192" s="4"/>
      <c r="E192" s="4"/>
      <c r="F192" s="168"/>
      <c r="G192" s="4"/>
      <c r="H192" s="4"/>
      <c r="I192" s="4"/>
      <c r="J192" s="4"/>
      <c r="K192" s="4"/>
      <c r="L192" s="4"/>
      <c r="M192" s="4"/>
      <c r="N192" s="4"/>
      <c r="O192" s="4"/>
      <c r="P192" s="4"/>
      <c r="Q192" s="4"/>
      <c r="R192" s="4"/>
      <c r="S192" s="4"/>
      <c r="T192" s="4"/>
      <c r="U192" s="4"/>
    </row>
    <row r="193" spans="2:21" ht="12.75">
      <c r="B193" s="2"/>
      <c r="C193" s="3"/>
      <c r="D193" s="4"/>
      <c r="E193" s="4"/>
      <c r="F193" s="168"/>
      <c r="G193" s="4"/>
      <c r="H193" s="4"/>
      <c r="I193" s="4"/>
      <c r="J193" s="4"/>
      <c r="K193" s="4"/>
      <c r="L193" s="4"/>
      <c r="M193" s="4"/>
      <c r="N193" s="4"/>
      <c r="O193" s="4"/>
      <c r="P193" s="4"/>
      <c r="Q193" s="4"/>
      <c r="R193" s="4"/>
      <c r="S193" s="4"/>
      <c r="T193" s="4"/>
      <c r="U193" s="4"/>
    </row>
    <row r="194" spans="2:21" ht="12.75">
      <c r="B194" s="2"/>
      <c r="C194" s="3"/>
      <c r="D194" s="4"/>
      <c r="E194" s="4"/>
      <c r="F194" s="168"/>
      <c r="G194" s="4"/>
      <c r="H194" s="4"/>
      <c r="I194" s="4"/>
      <c r="J194" s="4"/>
      <c r="K194" s="4"/>
      <c r="L194" s="4"/>
      <c r="M194" s="4"/>
      <c r="N194" s="4"/>
      <c r="O194" s="4"/>
      <c r="P194" s="4"/>
      <c r="Q194" s="4"/>
      <c r="R194" s="4"/>
      <c r="S194" s="4"/>
      <c r="T194" s="4"/>
      <c r="U194" s="4"/>
    </row>
    <row r="195" spans="2:21" ht="12.75">
      <c r="B195" s="2"/>
      <c r="C195" s="3"/>
      <c r="D195" s="4"/>
      <c r="E195" s="4"/>
      <c r="F195" s="168"/>
      <c r="G195" s="4"/>
      <c r="H195" s="4"/>
      <c r="I195" s="4"/>
      <c r="J195" s="4"/>
      <c r="K195" s="4"/>
      <c r="L195" s="4"/>
      <c r="M195" s="4"/>
      <c r="N195" s="4"/>
      <c r="O195" s="4"/>
      <c r="P195" s="4"/>
      <c r="Q195" s="4"/>
      <c r="R195" s="4"/>
      <c r="S195" s="4"/>
      <c r="T195" s="4"/>
      <c r="U195" s="4"/>
    </row>
    <row r="196" spans="2:21" ht="12.75">
      <c r="B196" s="2"/>
      <c r="C196" s="3"/>
      <c r="D196" s="4"/>
      <c r="E196" s="4"/>
      <c r="F196" s="168"/>
      <c r="G196" s="4"/>
      <c r="H196" s="4"/>
      <c r="I196" s="4"/>
      <c r="J196" s="4"/>
      <c r="K196" s="4"/>
      <c r="L196" s="4"/>
      <c r="M196" s="4"/>
      <c r="N196" s="4"/>
      <c r="O196" s="4"/>
      <c r="P196" s="4"/>
      <c r="Q196" s="4"/>
      <c r="R196" s="4"/>
      <c r="S196" s="4"/>
      <c r="T196" s="4"/>
      <c r="U196" s="4"/>
    </row>
    <row r="197" spans="2:21" ht="12.75">
      <c r="B197" s="2"/>
      <c r="C197" s="3"/>
      <c r="D197" s="4"/>
      <c r="E197" s="4"/>
      <c r="F197" s="168"/>
      <c r="G197" s="4"/>
      <c r="H197" s="4"/>
      <c r="I197" s="4"/>
      <c r="J197" s="4"/>
      <c r="K197" s="4"/>
      <c r="L197" s="4"/>
      <c r="M197" s="4"/>
      <c r="N197" s="4"/>
      <c r="O197" s="4"/>
      <c r="P197" s="4"/>
      <c r="Q197" s="4"/>
      <c r="R197" s="4"/>
      <c r="S197" s="4"/>
      <c r="T197" s="4"/>
      <c r="U197" s="4"/>
    </row>
    <row r="198" spans="2:21" ht="12.75">
      <c r="B198" s="2"/>
      <c r="C198" s="3"/>
      <c r="D198" s="4"/>
      <c r="E198" s="4"/>
      <c r="F198" s="168"/>
      <c r="G198" s="4"/>
      <c r="H198" s="4"/>
      <c r="I198" s="4"/>
      <c r="J198" s="4"/>
      <c r="K198" s="4"/>
      <c r="L198" s="4"/>
      <c r="M198" s="4"/>
      <c r="N198" s="4"/>
      <c r="O198" s="4"/>
      <c r="P198" s="4"/>
      <c r="Q198" s="4"/>
      <c r="R198" s="4"/>
      <c r="S198" s="4"/>
      <c r="T198" s="4"/>
      <c r="U198" s="4"/>
    </row>
    <row r="199" spans="2:21" ht="12.75">
      <c r="B199" s="2"/>
      <c r="C199" s="3"/>
      <c r="D199" s="4"/>
      <c r="E199" s="4"/>
      <c r="F199" s="168"/>
      <c r="G199" s="4"/>
      <c r="H199" s="4"/>
      <c r="I199" s="4"/>
      <c r="J199" s="4"/>
      <c r="K199" s="4"/>
      <c r="L199" s="4"/>
      <c r="M199" s="4"/>
      <c r="N199" s="4"/>
      <c r="O199" s="4"/>
      <c r="P199" s="4"/>
      <c r="Q199" s="4"/>
      <c r="R199" s="4"/>
      <c r="S199" s="4"/>
      <c r="T199" s="4"/>
      <c r="U199" s="4"/>
    </row>
    <row r="200" spans="2:21" ht="12.75">
      <c r="B200" s="2"/>
      <c r="C200" s="3"/>
      <c r="D200" s="4"/>
      <c r="E200" s="4"/>
      <c r="F200" s="168"/>
      <c r="G200" s="4"/>
      <c r="H200" s="4"/>
      <c r="I200" s="4"/>
      <c r="J200" s="4"/>
      <c r="K200" s="4"/>
      <c r="L200" s="4"/>
      <c r="M200" s="4"/>
      <c r="N200" s="4"/>
      <c r="O200" s="4"/>
      <c r="P200" s="4"/>
      <c r="Q200" s="4"/>
      <c r="R200" s="4"/>
      <c r="S200" s="4"/>
      <c r="T200" s="4"/>
      <c r="U200" s="4"/>
    </row>
    <row r="201" spans="2:21" ht="12.75">
      <c r="B201" s="2"/>
      <c r="C201" s="3"/>
      <c r="D201" s="4"/>
      <c r="E201" s="4"/>
      <c r="F201" s="168"/>
      <c r="G201" s="4"/>
      <c r="H201" s="4"/>
      <c r="I201" s="4"/>
      <c r="J201" s="4"/>
      <c r="K201" s="4"/>
      <c r="L201" s="4"/>
      <c r="M201" s="4"/>
      <c r="N201" s="4"/>
      <c r="O201" s="4"/>
      <c r="P201" s="4"/>
      <c r="Q201" s="4"/>
      <c r="R201" s="4"/>
      <c r="S201" s="4"/>
      <c r="T201" s="4"/>
      <c r="U201" s="4"/>
    </row>
    <row r="202" spans="2:21" ht="12.75">
      <c r="B202" s="2"/>
      <c r="C202" s="3"/>
      <c r="D202" s="4"/>
      <c r="E202" s="4"/>
      <c r="F202" s="168"/>
      <c r="G202" s="4"/>
      <c r="H202" s="4"/>
      <c r="I202" s="4"/>
      <c r="J202" s="4"/>
      <c r="K202" s="4"/>
      <c r="L202" s="4"/>
      <c r="M202" s="4"/>
      <c r="N202" s="4"/>
      <c r="O202" s="4"/>
      <c r="P202" s="4"/>
      <c r="Q202" s="4"/>
      <c r="R202" s="4"/>
      <c r="S202" s="4"/>
      <c r="T202" s="4"/>
      <c r="U202" s="4"/>
    </row>
    <row r="203" spans="2:21" ht="12.75">
      <c r="B203" s="2"/>
      <c r="C203" s="3"/>
      <c r="D203" s="4"/>
      <c r="E203" s="4"/>
      <c r="F203" s="168"/>
      <c r="G203" s="4"/>
      <c r="H203" s="4"/>
      <c r="I203" s="4"/>
      <c r="J203" s="4"/>
      <c r="K203" s="4"/>
      <c r="L203" s="4"/>
      <c r="M203" s="4"/>
      <c r="N203" s="4"/>
      <c r="O203" s="4"/>
      <c r="P203" s="4"/>
      <c r="Q203" s="4"/>
      <c r="R203" s="4"/>
      <c r="S203" s="4"/>
      <c r="T203" s="4"/>
      <c r="U203" s="4"/>
    </row>
    <row r="204" spans="2:21" ht="12.75">
      <c r="B204" s="2"/>
      <c r="C204" s="3"/>
      <c r="D204" s="4"/>
      <c r="E204" s="4"/>
      <c r="F204" s="168"/>
      <c r="G204" s="4"/>
      <c r="H204" s="4"/>
      <c r="I204" s="4"/>
      <c r="J204" s="4"/>
      <c r="K204" s="4"/>
      <c r="L204" s="4"/>
      <c r="M204" s="4"/>
      <c r="N204" s="4"/>
      <c r="O204" s="4"/>
      <c r="P204" s="4"/>
      <c r="Q204" s="4"/>
      <c r="R204" s="4"/>
      <c r="S204" s="4"/>
      <c r="T204" s="4"/>
      <c r="U204" s="4"/>
    </row>
    <row r="205" spans="2:21" ht="31.5">
      <c r="B205" s="15" t="s">
        <v>6</v>
      </c>
      <c r="C205" s="172"/>
      <c r="D205" s="4"/>
      <c r="E205" s="4"/>
      <c r="F205" s="168"/>
      <c r="G205" s="4"/>
      <c r="H205" s="4"/>
      <c r="I205" s="4"/>
      <c r="J205" s="4"/>
      <c r="K205" s="4"/>
      <c r="L205" s="4"/>
      <c r="M205" s="4"/>
      <c r="N205" s="4"/>
      <c r="O205" s="4"/>
      <c r="P205" s="4"/>
      <c r="Q205" s="4"/>
      <c r="R205" s="4"/>
      <c r="S205" s="4"/>
      <c r="T205" s="4"/>
      <c r="U205" s="4"/>
    </row>
    <row r="206" spans="2:21" ht="12.75">
      <c r="B206" s="2"/>
      <c r="C206" s="3"/>
      <c r="D206" s="4"/>
      <c r="E206" s="4"/>
      <c r="F206" s="168"/>
      <c r="G206" s="4"/>
      <c r="H206" s="4"/>
      <c r="I206" s="4"/>
      <c r="J206" s="4"/>
      <c r="K206" s="4"/>
      <c r="L206" s="4"/>
      <c r="M206" s="4"/>
      <c r="N206" s="4"/>
      <c r="O206" s="4"/>
      <c r="P206" s="4"/>
      <c r="Q206" s="4"/>
      <c r="R206" s="4"/>
      <c r="S206" s="4"/>
      <c r="T206" s="4"/>
      <c r="U206" s="4"/>
    </row>
    <row r="207" spans="2:21" ht="25.5">
      <c r="B207" s="226" t="s">
        <v>7</v>
      </c>
      <c r="C207" s="174" t="s">
        <v>8</v>
      </c>
      <c r="D207" s="4"/>
      <c r="E207" s="4"/>
      <c r="F207" s="168"/>
      <c r="G207" s="4"/>
      <c r="H207" s="4"/>
      <c r="I207" s="4"/>
      <c r="J207" s="4"/>
      <c r="K207" s="4"/>
      <c r="L207" s="4"/>
      <c r="M207" s="4"/>
      <c r="N207" s="4"/>
      <c r="O207" s="4"/>
      <c r="P207" s="4"/>
      <c r="Q207" s="4"/>
      <c r="R207" s="4"/>
      <c r="S207" s="4"/>
      <c r="T207" s="4"/>
      <c r="U207" s="4"/>
    </row>
    <row r="208" spans="2:21" ht="12.75">
      <c r="B208" s="224"/>
      <c r="C208" s="12"/>
      <c r="D208" s="4"/>
      <c r="E208" s="4"/>
      <c r="F208" s="168"/>
      <c r="G208" s="4"/>
      <c r="H208" s="4"/>
      <c r="I208" s="4"/>
      <c r="J208" s="4"/>
      <c r="K208" s="4"/>
      <c r="L208" s="4"/>
      <c r="M208" s="4"/>
      <c r="N208" s="4"/>
      <c r="O208" s="4"/>
      <c r="P208" s="4"/>
      <c r="Q208" s="4"/>
      <c r="R208" s="4"/>
      <c r="S208" s="4"/>
      <c r="T208" s="4"/>
      <c r="U208" s="4"/>
    </row>
    <row r="209" spans="2:21" ht="12.75">
      <c r="B209" s="224"/>
      <c r="C209" s="233" t="s">
        <v>9</v>
      </c>
      <c r="D209" s="4"/>
      <c r="E209" s="4"/>
      <c r="F209" s="168"/>
      <c r="G209" s="4"/>
      <c r="H209" s="4"/>
      <c r="I209" s="4"/>
      <c r="J209" s="4"/>
      <c r="K209" s="4"/>
      <c r="L209" s="4"/>
      <c r="M209" s="4"/>
      <c r="N209" s="4"/>
      <c r="O209" s="4"/>
      <c r="P209" s="4"/>
      <c r="Q209" s="4"/>
      <c r="R209" s="4"/>
      <c r="S209" s="4"/>
      <c r="T209" s="4"/>
      <c r="U209" s="4"/>
    </row>
    <row r="210" spans="2:21" ht="12.75">
      <c r="B210" s="224"/>
      <c r="C210" s="224"/>
      <c r="D210" s="4"/>
      <c r="E210" s="4"/>
      <c r="F210" s="168"/>
      <c r="G210" s="4"/>
      <c r="H210" s="4"/>
      <c r="I210" s="4"/>
      <c r="J210" s="4"/>
      <c r="K210" s="4"/>
      <c r="L210" s="4"/>
      <c r="M210" s="4"/>
      <c r="N210" s="4"/>
      <c r="O210" s="4"/>
      <c r="P210" s="4"/>
      <c r="Q210" s="4"/>
      <c r="R210" s="4"/>
      <c r="S210" s="4"/>
      <c r="T210" s="4"/>
      <c r="U210" s="4"/>
    </row>
    <row r="211" spans="2:21" ht="12.75">
      <c r="B211" s="224"/>
      <c r="C211" s="224"/>
      <c r="D211" s="4"/>
      <c r="E211" s="4"/>
      <c r="F211" s="168"/>
      <c r="G211" s="4"/>
      <c r="H211" s="4"/>
      <c r="I211" s="4"/>
      <c r="J211" s="4"/>
      <c r="K211" s="4"/>
      <c r="L211" s="4"/>
      <c r="M211" s="4"/>
      <c r="N211" s="4"/>
      <c r="O211" s="4"/>
      <c r="P211" s="4"/>
      <c r="Q211" s="4"/>
      <c r="R211" s="4"/>
      <c r="S211" s="4"/>
      <c r="T211" s="4"/>
      <c r="U211" s="4"/>
    </row>
    <row r="212" spans="2:21" ht="12.75">
      <c r="B212" s="224"/>
      <c r="C212" s="224"/>
      <c r="D212" s="4"/>
      <c r="E212" s="4"/>
      <c r="F212" s="168"/>
      <c r="G212" s="4"/>
      <c r="H212" s="4"/>
      <c r="I212" s="4"/>
      <c r="J212" s="4"/>
      <c r="K212" s="4"/>
      <c r="L212" s="4"/>
      <c r="M212" s="4"/>
      <c r="N212" s="4"/>
      <c r="O212" s="4"/>
      <c r="P212" s="4"/>
      <c r="Q212" s="4"/>
      <c r="R212" s="4"/>
      <c r="S212" s="4"/>
      <c r="T212" s="4"/>
      <c r="U212" s="4"/>
    </row>
    <row r="213" spans="2:21" ht="12.75">
      <c r="B213" s="224"/>
      <c r="C213" s="224"/>
      <c r="D213" s="4"/>
      <c r="E213" s="4"/>
      <c r="F213" s="168"/>
      <c r="G213" s="4"/>
      <c r="H213" s="4"/>
      <c r="I213" s="4"/>
      <c r="J213" s="4"/>
      <c r="K213" s="4"/>
      <c r="L213" s="4"/>
      <c r="M213" s="4"/>
      <c r="N213" s="4"/>
      <c r="O213" s="4"/>
      <c r="P213" s="4"/>
      <c r="Q213" s="4"/>
      <c r="R213" s="4"/>
      <c r="S213" s="4"/>
      <c r="T213" s="4"/>
      <c r="U213" s="4"/>
    </row>
    <row r="214" spans="2:21" ht="12.75">
      <c r="B214" s="224"/>
      <c r="C214" s="224"/>
      <c r="D214" s="4"/>
      <c r="E214" s="4"/>
      <c r="F214" s="168"/>
      <c r="G214" s="4"/>
      <c r="H214" s="4"/>
      <c r="I214" s="4"/>
      <c r="J214" s="4"/>
      <c r="K214" s="4"/>
      <c r="L214" s="4"/>
      <c r="M214" s="4"/>
      <c r="N214" s="4"/>
      <c r="O214" s="4"/>
      <c r="P214" s="4"/>
      <c r="Q214" s="4"/>
      <c r="R214" s="4"/>
      <c r="S214" s="4"/>
      <c r="T214" s="4"/>
      <c r="U214" s="4"/>
    </row>
    <row r="215" spans="2:21" ht="12.75">
      <c r="B215" s="224"/>
      <c r="C215" s="224"/>
      <c r="D215" s="4"/>
      <c r="E215" s="4"/>
      <c r="F215" s="168"/>
      <c r="G215" s="4"/>
      <c r="H215" s="4"/>
      <c r="I215" s="4"/>
      <c r="J215" s="4"/>
      <c r="K215" s="4"/>
      <c r="L215" s="4"/>
      <c r="M215" s="4"/>
      <c r="N215" s="4"/>
      <c r="O215" s="4"/>
      <c r="P215" s="4"/>
      <c r="Q215" s="4"/>
      <c r="R215" s="4"/>
      <c r="S215" s="4"/>
      <c r="T215" s="4"/>
      <c r="U215" s="4"/>
    </row>
    <row r="216" spans="2:21" ht="12.75">
      <c r="B216" s="224"/>
      <c r="C216" s="224"/>
      <c r="D216" s="4"/>
      <c r="E216" s="4"/>
      <c r="F216" s="168"/>
      <c r="G216" s="4"/>
      <c r="H216" s="4"/>
      <c r="I216" s="4"/>
      <c r="J216" s="4"/>
      <c r="K216" s="4"/>
      <c r="L216" s="4"/>
      <c r="M216" s="4"/>
      <c r="N216" s="4"/>
      <c r="O216" s="4"/>
      <c r="P216" s="4"/>
      <c r="Q216" s="4"/>
      <c r="R216" s="4"/>
      <c r="S216" s="4"/>
      <c r="T216" s="4"/>
      <c r="U216" s="4"/>
    </row>
    <row r="217" spans="2:21" ht="12.75">
      <c r="B217" s="224"/>
      <c r="C217" s="224"/>
      <c r="D217" s="4"/>
      <c r="E217" s="4"/>
      <c r="F217" s="168"/>
      <c r="G217" s="4"/>
      <c r="H217" s="4"/>
      <c r="I217" s="4"/>
      <c r="J217" s="4"/>
      <c r="K217" s="4"/>
      <c r="L217" s="4"/>
      <c r="M217" s="4"/>
      <c r="N217" s="4"/>
      <c r="O217" s="4"/>
      <c r="P217" s="4"/>
      <c r="Q217" s="4"/>
      <c r="R217" s="4"/>
      <c r="S217" s="4"/>
      <c r="T217" s="4"/>
      <c r="U217" s="4"/>
    </row>
    <row r="218" spans="2:21" ht="12.75">
      <c r="B218" s="224"/>
      <c r="C218" s="224"/>
      <c r="D218" s="4"/>
      <c r="E218" s="4"/>
      <c r="F218" s="168"/>
      <c r="G218" s="4"/>
      <c r="H218" s="4"/>
      <c r="I218" s="4"/>
      <c r="J218" s="4"/>
      <c r="K218" s="4"/>
      <c r="L218" s="4"/>
      <c r="M218" s="4"/>
      <c r="N218" s="4"/>
      <c r="O218" s="4"/>
      <c r="P218" s="4"/>
      <c r="Q218" s="4"/>
      <c r="R218" s="4"/>
      <c r="S218" s="4"/>
      <c r="T218" s="4"/>
      <c r="U218" s="4"/>
    </row>
    <row r="219" spans="2:21" ht="12.75">
      <c r="B219" s="224"/>
      <c r="C219" s="224"/>
      <c r="D219" s="4"/>
      <c r="E219" s="4"/>
      <c r="F219" s="168"/>
      <c r="G219" s="4"/>
      <c r="H219" s="4"/>
      <c r="I219" s="4"/>
      <c r="J219" s="4"/>
      <c r="K219" s="4"/>
      <c r="L219" s="4"/>
      <c r="M219" s="4"/>
      <c r="N219" s="4"/>
      <c r="O219" s="4"/>
      <c r="P219" s="4"/>
      <c r="Q219" s="4"/>
      <c r="R219" s="4"/>
      <c r="S219" s="4"/>
      <c r="T219" s="4"/>
      <c r="U219" s="4"/>
    </row>
    <row r="220" spans="2:21" ht="12.75">
      <c r="B220" s="224"/>
      <c r="C220" s="225"/>
      <c r="D220" s="4"/>
      <c r="E220" s="4"/>
      <c r="F220" s="168"/>
      <c r="G220" s="4"/>
      <c r="H220" s="4"/>
      <c r="I220" s="4"/>
      <c r="J220" s="4"/>
      <c r="K220" s="4"/>
      <c r="L220" s="4"/>
      <c r="M220" s="4"/>
      <c r="N220" s="4"/>
      <c r="O220" s="4"/>
      <c r="P220" s="4"/>
      <c r="Q220" s="4"/>
      <c r="R220" s="4"/>
      <c r="S220" s="4"/>
      <c r="T220" s="4"/>
      <c r="U220" s="4"/>
    </row>
    <row r="221" spans="2:21" ht="25.5">
      <c r="B221" s="224"/>
      <c r="C221" s="174" t="s">
        <v>10</v>
      </c>
      <c r="D221" s="4"/>
      <c r="E221" s="4"/>
      <c r="F221" s="168"/>
      <c r="G221" s="4"/>
      <c r="H221" s="4"/>
      <c r="I221" s="4"/>
      <c r="J221" s="4"/>
      <c r="K221" s="4"/>
      <c r="L221" s="4"/>
      <c r="M221" s="4"/>
      <c r="N221" s="4"/>
      <c r="O221" s="4"/>
      <c r="P221" s="4"/>
      <c r="Q221" s="4"/>
      <c r="R221" s="4"/>
      <c r="S221" s="4"/>
      <c r="T221" s="4"/>
      <c r="U221" s="4"/>
    </row>
    <row r="222" spans="2:21" ht="12.75">
      <c r="B222" s="224"/>
      <c r="C222" s="233" t="s">
        <v>11</v>
      </c>
      <c r="D222" s="4"/>
      <c r="E222" s="4"/>
      <c r="F222" s="168"/>
      <c r="G222" s="4"/>
      <c r="H222" s="4"/>
      <c r="I222" s="4"/>
      <c r="J222" s="4"/>
      <c r="K222" s="4"/>
      <c r="L222" s="4"/>
      <c r="M222" s="4"/>
      <c r="N222" s="4"/>
      <c r="O222" s="4"/>
      <c r="P222" s="4"/>
      <c r="Q222" s="4"/>
      <c r="R222" s="4"/>
      <c r="S222" s="4"/>
      <c r="T222" s="4"/>
      <c r="U222" s="4"/>
    </row>
    <row r="223" spans="2:21" ht="12.75">
      <c r="B223" s="224"/>
      <c r="C223" s="224"/>
      <c r="D223" s="4"/>
      <c r="E223" s="4"/>
      <c r="F223" s="168"/>
      <c r="G223" s="4"/>
      <c r="H223" s="4"/>
      <c r="I223" s="4"/>
      <c r="J223" s="4"/>
      <c r="K223" s="4"/>
      <c r="L223" s="4"/>
      <c r="M223" s="4"/>
      <c r="N223" s="4"/>
      <c r="O223" s="4"/>
      <c r="P223" s="4"/>
      <c r="Q223" s="4"/>
      <c r="R223" s="4"/>
      <c r="S223" s="4"/>
      <c r="T223" s="4"/>
      <c r="U223" s="4"/>
    </row>
    <row r="224" spans="2:21" ht="12.75">
      <c r="B224" s="224"/>
      <c r="C224" s="224"/>
      <c r="D224" s="4"/>
      <c r="E224" s="4"/>
      <c r="F224" s="168"/>
      <c r="G224" s="4"/>
      <c r="H224" s="4"/>
      <c r="I224" s="4"/>
      <c r="J224" s="4"/>
      <c r="K224" s="4"/>
      <c r="L224" s="4"/>
      <c r="M224" s="4"/>
      <c r="N224" s="4"/>
      <c r="O224" s="4"/>
      <c r="P224" s="4"/>
      <c r="Q224" s="4"/>
      <c r="R224" s="4"/>
      <c r="S224" s="4"/>
      <c r="T224" s="4"/>
      <c r="U224" s="4"/>
    </row>
    <row r="225" spans="2:21" ht="12.75">
      <c r="B225" s="224"/>
      <c r="C225" s="224"/>
      <c r="D225" s="4"/>
      <c r="E225" s="4"/>
      <c r="F225" s="168"/>
      <c r="G225" s="4"/>
      <c r="H225" s="4"/>
      <c r="I225" s="4"/>
      <c r="J225" s="4"/>
      <c r="K225" s="4"/>
      <c r="L225" s="4"/>
      <c r="M225" s="4"/>
      <c r="N225" s="4"/>
      <c r="O225" s="4"/>
      <c r="P225" s="4"/>
      <c r="Q225" s="4"/>
      <c r="R225" s="4"/>
      <c r="S225" s="4"/>
      <c r="T225" s="4"/>
      <c r="U225" s="4"/>
    </row>
    <row r="226" spans="2:21" ht="12.75">
      <c r="B226" s="224"/>
      <c r="C226" s="224"/>
      <c r="D226" s="4"/>
      <c r="E226" s="4"/>
      <c r="F226" s="168"/>
      <c r="G226" s="4"/>
      <c r="H226" s="4"/>
      <c r="I226" s="4"/>
      <c r="J226" s="4"/>
      <c r="K226" s="4"/>
      <c r="L226" s="4"/>
      <c r="M226" s="4"/>
      <c r="N226" s="4"/>
      <c r="O226" s="4"/>
      <c r="P226" s="4"/>
      <c r="Q226" s="4"/>
      <c r="R226" s="4"/>
      <c r="S226" s="4"/>
      <c r="T226" s="4"/>
      <c r="U226" s="4"/>
    </row>
    <row r="227" spans="2:21" ht="12.75">
      <c r="B227" s="224"/>
      <c r="C227" s="224"/>
      <c r="D227" s="4"/>
      <c r="E227" s="4"/>
      <c r="F227" s="168"/>
      <c r="G227" s="4"/>
      <c r="H227" s="4"/>
      <c r="I227" s="4"/>
      <c r="J227" s="4"/>
      <c r="K227" s="4"/>
      <c r="L227" s="4"/>
      <c r="M227" s="4"/>
      <c r="N227" s="4"/>
      <c r="O227" s="4"/>
      <c r="P227" s="4"/>
      <c r="Q227" s="4"/>
      <c r="R227" s="4"/>
      <c r="S227" s="4"/>
      <c r="T227" s="4"/>
      <c r="U227" s="4"/>
    </row>
    <row r="228" spans="2:21" ht="12.75">
      <c r="B228" s="224"/>
      <c r="C228" s="224"/>
      <c r="D228" s="4"/>
      <c r="E228" s="4"/>
      <c r="F228" s="168"/>
      <c r="G228" s="4"/>
      <c r="H228" s="4"/>
      <c r="I228" s="4"/>
      <c r="J228" s="4"/>
      <c r="K228" s="4"/>
      <c r="L228" s="4"/>
      <c r="M228" s="4"/>
      <c r="N228" s="4"/>
      <c r="O228" s="4"/>
      <c r="P228" s="4"/>
      <c r="Q228" s="4"/>
      <c r="R228" s="4"/>
      <c r="S228" s="4"/>
      <c r="T228" s="4"/>
      <c r="U228" s="4"/>
    </row>
    <row r="229" spans="2:21" ht="12.75">
      <c r="B229" s="224"/>
      <c r="C229" s="224"/>
      <c r="D229" s="4"/>
      <c r="E229" s="4"/>
      <c r="F229" s="168"/>
      <c r="G229" s="4"/>
      <c r="H229" s="4"/>
      <c r="I229" s="4"/>
      <c r="J229" s="4"/>
      <c r="K229" s="4"/>
      <c r="L229" s="4"/>
      <c r="M229" s="4"/>
      <c r="N229" s="4"/>
      <c r="O229" s="4"/>
      <c r="P229" s="4"/>
      <c r="Q229" s="4"/>
      <c r="R229" s="4"/>
      <c r="S229" s="4"/>
      <c r="T229" s="4"/>
      <c r="U229" s="4"/>
    </row>
    <row r="230" spans="2:21" ht="12.75">
      <c r="B230" s="224"/>
      <c r="C230" s="224"/>
      <c r="D230" s="4"/>
      <c r="E230" s="4"/>
      <c r="F230" s="168"/>
      <c r="G230" s="4"/>
      <c r="H230" s="4"/>
      <c r="I230" s="4"/>
      <c r="J230" s="4"/>
      <c r="K230" s="4"/>
      <c r="L230" s="4"/>
      <c r="M230" s="4"/>
      <c r="N230" s="4"/>
      <c r="O230" s="4"/>
      <c r="P230" s="4"/>
      <c r="Q230" s="4"/>
      <c r="R230" s="4"/>
      <c r="S230" s="4"/>
      <c r="T230" s="4"/>
      <c r="U230" s="4"/>
    </row>
    <row r="231" spans="2:21" ht="12.75">
      <c r="B231" s="224"/>
      <c r="C231" s="224"/>
      <c r="D231" s="4"/>
      <c r="E231" s="4"/>
      <c r="F231" s="168"/>
      <c r="G231" s="4"/>
      <c r="H231" s="4"/>
      <c r="I231" s="4"/>
      <c r="J231" s="4"/>
      <c r="K231" s="4"/>
      <c r="L231" s="4"/>
      <c r="M231" s="4"/>
      <c r="N231" s="4"/>
      <c r="O231" s="4"/>
      <c r="P231" s="4"/>
      <c r="Q231" s="4"/>
      <c r="R231" s="4"/>
      <c r="S231" s="4"/>
      <c r="T231" s="4"/>
      <c r="U231" s="4"/>
    </row>
    <row r="232" spans="2:21" ht="12.75">
      <c r="B232" s="224"/>
      <c r="C232" s="224"/>
      <c r="D232" s="4"/>
      <c r="E232" s="4"/>
      <c r="F232" s="168"/>
      <c r="G232" s="4"/>
      <c r="H232" s="4"/>
      <c r="I232" s="4"/>
      <c r="J232" s="4"/>
      <c r="K232" s="4"/>
      <c r="L232" s="4"/>
      <c r="M232" s="4"/>
      <c r="N232" s="4"/>
      <c r="O232" s="4"/>
      <c r="P232" s="4"/>
      <c r="Q232" s="4"/>
      <c r="R232" s="4"/>
      <c r="S232" s="4"/>
      <c r="T232" s="4"/>
      <c r="U232" s="4"/>
    </row>
    <row r="233" spans="2:21" ht="12.75">
      <c r="B233" s="225"/>
      <c r="C233" s="225"/>
      <c r="D233" s="4"/>
      <c r="E233" s="4"/>
      <c r="F233" s="168"/>
      <c r="G233" s="4"/>
      <c r="H233" s="4"/>
      <c r="I233" s="4"/>
      <c r="J233" s="4"/>
      <c r="K233" s="4"/>
      <c r="L233" s="4"/>
      <c r="M233" s="4"/>
      <c r="N233" s="4"/>
      <c r="O233" s="4"/>
      <c r="P233" s="4"/>
      <c r="Q233" s="4"/>
      <c r="R233" s="4"/>
      <c r="S233" s="4"/>
      <c r="T233" s="4"/>
      <c r="U233" s="4"/>
    </row>
    <row r="234" spans="2:21" ht="12.75">
      <c r="B234" s="234" t="s">
        <v>12</v>
      </c>
      <c r="C234" s="229" t="s">
        <v>13</v>
      </c>
      <c r="D234" s="4"/>
      <c r="E234" s="4"/>
      <c r="F234" s="168"/>
      <c r="G234" s="4"/>
      <c r="H234" s="4"/>
      <c r="I234" s="4"/>
      <c r="J234" s="4"/>
      <c r="K234" s="4"/>
      <c r="L234" s="4"/>
      <c r="M234" s="4"/>
      <c r="N234" s="4"/>
      <c r="O234" s="4"/>
      <c r="P234" s="4"/>
      <c r="Q234" s="4"/>
      <c r="R234" s="4"/>
      <c r="S234" s="4"/>
      <c r="T234" s="4"/>
      <c r="U234" s="4"/>
    </row>
    <row r="235" spans="2:21" ht="12.75">
      <c r="B235" s="224"/>
      <c r="C235" s="224"/>
      <c r="D235" s="4"/>
      <c r="E235" s="4"/>
      <c r="F235" s="168"/>
      <c r="G235" s="4"/>
      <c r="H235" s="4"/>
      <c r="I235" s="4"/>
      <c r="J235" s="4"/>
      <c r="K235" s="4"/>
      <c r="L235" s="4"/>
      <c r="M235" s="4"/>
      <c r="N235" s="4"/>
      <c r="O235" s="4"/>
      <c r="P235" s="4"/>
      <c r="Q235" s="4"/>
      <c r="R235" s="4"/>
      <c r="S235" s="4"/>
      <c r="T235" s="4"/>
      <c r="U235" s="4"/>
    </row>
    <row r="236" spans="2:21" ht="12.75">
      <c r="B236" s="224"/>
      <c r="C236" s="224"/>
      <c r="D236" s="4"/>
      <c r="E236" s="4"/>
      <c r="F236" s="168"/>
      <c r="G236" s="4"/>
      <c r="H236" s="4"/>
      <c r="I236" s="4"/>
      <c r="J236" s="4"/>
      <c r="K236" s="4"/>
      <c r="L236" s="4"/>
      <c r="M236" s="4"/>
      <c r="N236" s="4"/>
      <c r="O236" s="4"/>
      <c r="P236" s="4"/>
      <c r="Q236" s="4"/>
      <c r="R236" s="4"/>
      <c r="S236" s="4"/>
      <c r="T236" s="4"/>
      <c r="U236" s="4"/>
    </row>
    <row r="237" spans="2:21" ht="12.75">
      <c r="B237" s="224"/>
      <c r="C237" s="224"/>
      <c r="D237" s="4"/>
      <c r="E237" s="4"/>
      <c r="F237" s="168"/>
      <c r="G237" s="4"/>
      <c r="H237" s="4"/>
      <c r="I237" s="4"/>
      <c r="J237" s="4"/>
      <c r="K237" s="4"/>
      <c r="L237" s="4"/>
      <c r="M237" s="4"/>
      <c r="N237" s="4"/>
      <c r="O237" s="4"/>
      <c r="P237" s="4"/>
      <c r="Q237" s="4"/>
      <c r="R237" s="4"/>
      <c r="S237" s="4"/>
      <c r="T237" s="4"/>
      <c r="U237" s="4"/>
    </row>
    <row r="238" spans="2:21" ht="12.75">
      <c r="B238" s="224"/>
      <c r="C238" s="224"/>
      <c r="D238" s="4"/>
      <c r="E238" s="4"/>
      <c r="F238" s="168"/>
      <c r="G238" s="4"/>
      <c r="H238" s="4"/>
      <c r="I238" s="4"/>
      <c r="J238" s="4"/>
      <c r="K238" s="4"/>
      <c r="L238" s="4"/>
      <c r="M238" s="4"/>
      <c r="N238" s="4"/>
      <c r="O238" s="4"/>
      <c r="P238" s="4"/>
      <c r="Q238" s="4"/>
      <c r="R238" s="4"/>
      <c r="S238" s="4"/>
      <c r="T238" s="4"/>
      <c r="U238" s="4"/>
    </row>
    <row r="239" spans="2:21" ht="12.75">
      <c r="B239" s="224"/>
      <c r="C239" s="224"/>
      <c r="D239" s="4"/>
      <c r="E239" s="4"/>
      <c r="F239" s="168"/>
      <c r="G239" s="4"/>
      <c r="H239" s="4"/>
      <c r="I239" s="4"/>
      <c r="J239" s="4"/>
      <c r="K239" s="4"/>
      <c r="L239" s="4"/>
      <c r="M239" s="4"/>
      <c r="N239" s="4"/>
      <c r="O239" s="4"/>
      <c r="P239" s="4"/>
      <c r="Q239" s="4"/>
      <c r="R239" s="4"/>
      <c r="S239" s="4"/>
      <c r="T239" s="4"/>
      <c r="U239" s="4"/>
    </row>
    <row r="240" spans="2:21" ht="12.75">
      <c r="B240" s="224"/>
      <c r="C240" s="224"/>
      <c r="D240" s="4"/>
      <c r="E240" s="4"/>
      <c r="F240" s="168"/>
      <c r="G240" s="4"/>
      <c r="H240" s="4"/>
      <c r="I240" s="4"/>
      <c r="J240" s="4"/>
      <c r="K240" s="4"/>
      <c r="L240" s="4"/>
      <c r="M240" s="4"/>
      <c r="N240" s="4"/>
      <c r="O240" s="4"/>
      <c r="P240" s="4"/>
      <c r="Q240" s="4"/>
      <c r="R240" s="4"/>
      <c r="S240" s="4"/>
      <c r="T240" s="4"/>
      <c r="U240" s="4"/>
    </row>
    <row r="241" spans="2:21" ht="12.75">
      <c r="B241" s="224"/>
      <c r="C241" s="224"/>
      <c r="D241" s="4"/>
      <c r="E241" s="4"/>
      <c r="F241" s="168"/>
      <c r="G241" s="4"/>
      <c r="H241" s="4"/>
      <c r="I241" s="4"/>
      <c r="J241" s="4"/>
      <c r="K241" s="4"/>
      <c r="L241" s="4"/>
      <c r="M241" s="4"/>
      <c r="N241" s="4"/>
      <c r="O241" s="4"/>
      <c r="P241" s="4"/>
      <c r="Q241" s="4"/>
      <c r="R241" s="4"/>
      <c r="S241" s="4"/>
      <c r="T241" s="4"/>
      <c r="U241" s="4"/>
    </row>
    <row r="242" spans="2:21" ht="12.75">
      <c r="B242" s="224"/>
      <c r="C242" s="224"/>
      <c r="D242" s="4"/>
      <c r="E242" s="4"/>
      <c r="F242" s="168"/>
      <c r="G242" s="4"/>
      <c r="H242" s="4"/>
      <c r="I242" s="4"/>
      <c r="J242" s="4"/>
      <c r="K242" s="4"/>
      <c r="L242" s="4"/>
      <c r="M242" s="4"/>
      <c r="N242" s="4"/>
      <c r="O242" s="4"/>
      <c r="P242" s="4"/>
      <c r="Q242" s="4"/>
      <c r="R242" s="4"/>
      <c r="S242" s="4"/>
      <c r="T242" s="4"/>
      <c r="U242" s="4"/>
    </row>
    <row r="243" spans="2:21" ht="12.75">
      <c r="B243" s="224"/>
      <c r="C243" s="224"/>
      <c r="D243" s="4"/>
      <c r="E243" s="4"/>
      <c r="F243" s="168"/>
      <c r="G243" s="4"/>
      <c r="H243" s="4"/>
      <c r="I243" s="4"/>
      <c r="J243" s="4"/>
      <c r="K243" s="4"/>
      <c r="L243" s="4"/>
      <c r="M243" s="4"/>
      <c r="N243" s="4"/>
      <c r="O243" s="4"/>
      <c r="P243" s="4"/>
      <c r="Q243" s="4"/>
      <c r="R243" s="4"/>
      <c r="S243" s="4"/>
      <c r="T243" s="4"/>
      <c r="U243" s="4"/>
    </row>
    <row r="244" spans="2:21" ht="12.75">
      <c r="B244" s="224"/>
      <c r="C244" s="224"/>
      <c r="D244" s="4"/>
      <c r="E244" s="4"/>
      <c r="F244" s="168"/>
      <c r="G244" s="4"/>
      <c r="H244" s="4"/>
      <c r="I244" s="4"/>
      <c r="J244" s="4"/>
      <c r="K244" s="4"/>
      <c r="L244" s="4"/>
      <c r="M244" s="4"/>
      <c r="N244" s="4"/>
      <c r="O244" s="4"/>
      <c r="P244" s="4"/>
      <c r="Q244" s="4"/>
      <c r="R244" s="4"/>
      <c r="S244" s="4"/>
      <c r="T244" s="4"/>
      <c r="U244" s="4"/>
    </row>
    <row r="245" spans="2:21" ht="12.75">
      <c r="B245" s="224"/>
      <c r="C245" s="225"/>
      <c r="D245" s="4"/>
      <c r="E245" s="4"/>
      <c r="F245" s="168"/>
      <c r="G245" s="4"/>
      <c r="H245" s="4"/>
      <c r="I245" s="4"/>
      <c r="J245" s="4"/>
      <c r="K245" s="4"/>
      <c r="L245" s="4"/>
      <c r="M245" s="4"/>
      <c r="N245" s="4"/>
      <c r="O245" s="4"/>
      <c r="P245" s="4"/>
      <c r="Q245" s="4"/>
      <c r="R245" s="4"/>
      <c r="S245" s="4"/>
      <c r="T245" s="4"/>
      <c r="U245" s="4"/>
    </row>
    <row r="246" spans="2:21" ht="12.75">
      <c r="B246" s="224"/>
      <c r="C246" s="229" t="s">
        <v>14</v>
      </c>
      <c r="D246" s="4"/>
      <c r="E246" s="4"/>
      <c r="F246" s="168"/>
      <c r="G246" s="4"/>
      <c r="H246" s="4"/>
      <c r="I246" s="4"/>
      <c r="J246" s="4"/>
      <c r="K246" s="4"/>
      <c r="L246" s="4"/>
      <c r="M246" s="4"/>
      <c r="N246" s="4"/>
      <c r="O246" s="4"/>
      <c r="P246" s="4"/>
      <c r="Q246" s="4"/>
      <c r="R246" s="4"/>
      <c r="S246" s="4"/>
      <c r="T246" s="4"/>
      <c r="U246" s="4"/>
    </row>
    <row r="247" spans="2:21" ht="12.75">
      <c r="B247" s="224"/>
      <c r="C247" s="224"/>
      <c r="D247" s="4"/>
      <c r="E247" s="4"/>
      <c r="F247" s="168"/>
      <c r="G247" s="4"/>
      <c r="H247" s="4"/>
      <c r="I247" s="4"/>
      <c r="J247" s="4"/>
      <c r="K247" s="4"/>
      <c r="L247" s="4"/>
      <c r="M247" s="4"/>
      <c r="N247" s="4"/>
      <c r="O247" s="4"/>
      <c r="P247" s="4"/>
      <c r="Q247" s="4"/>
      <c r="R247" s="4"/>
      <c r="S247" s="4"/>
      <c r="T247" s="4"/>
      <c r="U247" s="4"/>
    </row>
    <row r="248" spans="2:21" ht="12.75">
      <c r="B248" s="224"/>
      <c r="C248" s="224"/>
      <c r="D248" s="4"/>
      <c r="E248" s="4"/>
      <c r="F248" s="168"/>
      <c r="G248" s="4"/>
      <c r="H248" s="4"/>
      <c r="I248" s="4"/>
      <c r="J248" s="4"/>
      <c r="K248" s="4"/>
      <c r="L248" s="4"/>
      <c r="M248" s="4"/>
      <c r="N248" s="4"/>
      <c r="O248" s="4"/>
      <c r="P248" s="4"/>
      <c r="Q248" s="4"/>
      <c r="R248" s="4"/>
      <c r="S248" s="4"/>
      <c r="T248" s="4"/>
      <c r="U248" s="4"/>
    </row>
    <row r="249" spans="2:21" ht="12.75">
      <c r="B249" s="224"/>
      <c r="C249" s="224"/>
      <c r="D249" s="4"/>
      <c r="E249" s="4"/>
      <c r="F249" s="168"/>
      <c r="G249" s="4"/>
      <c r="H249" s="4"/>
      <c r="I249" s="4"/>
      <c r="J249" s="4"/>
      <c r="K249" s="4"/>
      <c r="L249" s="4"/>
      <c r="M249" s="4"/>
      <c r="N249" s="4"/>
      <c r="O249" s="4"/>
      <c r="P249" s="4"/>
      <c r="Q249" s="4"/>
      <c r="R249" s="4"/>
      <c r="S249" s="4"/>
      <c r="T249" s="4"/>
      <c r="U249" s="4"/>
    </row>
    <row r="250" spans="2:21" ht="12.75">
      <c r="B250" s="224"/>
      <c r="C250" s="224"/>
      <c r="D250" s="4"/>
      <c r="E250" s="4"/>
      <c r="F250" s="168"/>
      <c r="G250" s="4"/>
      <c r="H250" s="4"/>
      <c r="I250" s="4"/>
      <c r="J250" s="4"/>
      <c r="K250" s="4"/>
      <c r="L250" s="4"/>
      <c r="M250" s="4"/>
      <c r="N250" s="4"/>
      <c r="O250" s="4"/>
      <c r="P250" s="4"/>
      <c r="Q250" s="4"/>
      <c r="R250" s="4"/>
      <c r="S250" s="4"/>
      <c r="T250" s="4"/>
      <c r="U250" s="4"/>
    </row>
    <row r="251" spans="2:21" ht="12.75">
      <c r="B251" s="224"/>
      <c r="C251" s="224"/>
      <c r="D251" s="4"/>
      <c r="E251" s="4"/>
      <c r="F251" s="168"/>
      <c r="G251" s="4"/>
      <c r="H251" s="4"/>
      <c r="I251" s="4"/>
      <c r="J251" s="4"/>
      <c r="K251" s="4"/>
      <c r="L251" s="4"/>
      <c r="M251" s="4"/>
      <c r="N251" s="4"/>
      <c r="O251" s="4"/>
      <c r="P251" s="4"/>
      <c r="Q251" s="4"/>
      <c r="R251" s="4"/>
      <c r="S251" s="4"/>
      <c r="T251" s="4"/>
      <c r="U251" s="4"/>
    </row>
    <row r="252" spans="2:21" ht="12.75">
      <c r="B252" s="224"/>
      <c r="C252" s="224"/>
      <c r="D252" s="4"/>
      <c r="E252" s="4"/>
      <c r="F252" s="168"/>
      <c r="G252" s="4"/>
      <c r="H252" s="4"/>
      <c r="I252" s="4"/>
      <c r="J252" s="4"/>
      <c r="K252" s="4"/>
      <c r="L252" s="4"/>
      <c r="M252" s="4"/>
      <c r="N252" s="4"/>
      <c r="O252" s="4"/>
      <c r="P252" s="4"/>
      <c r="Q252" s="4"/>
      <c r="R252" s="4"/>
      <c r="S252" s="4"/>
      <c r="T252" s="4"/>
      <c r="U252" s="4"/>
    </row>
    <row r="253" spans="2:21" ht="12.75">
      <c r="B253" s="224"/>
      <c r="C253" s="224"/>
      <c r="D253" s="4"/>
      <c r="E253" s="4"/>
      <c r="F253" s="168"/>
      <c r="G253" s="4"/>
      <c r="H253" s="4"/>
      <c r="I253" s="4"/>
      <c r="J253" s="4"/>
      <c r="K253" s="4"/>
      <c r="L253" s="4"/>
      <c r="M253" s="4"/>
      <c r="N253" s="4"/>
      <c r="O253" s="4"/>
      <c r="P253" s="4"/>
      <c r="Q253" s="4"/>
      <c r="R253" s="4"/>
      <c r="S253" s="4"/>
      <c r="T253" s="4"/>
      <c r="U253" s="4"/>
    </row>
    <row r="254" spans="2:21" ht="12.75">
      <c r="B254" s="224"/>
      <c r="C254" s="224"/>
      <c r="D254" s="4"/>
      <c r="E254" s="4"/>
      <c r="F254" s="168"/>
      <c r="G254" s="4"/>
      <c r="H254" s="4"/>
      <c r="I254" s="4"/>
      <c r="J254" s="4"/>
      <c r="K254" s="4"/>
      <c r="L254" s="4"/>
      <c r="M254" s="4"/>
      <c r="N254" s="4"/>
      <c r="O254" s="4"/>
      <c r="P254" s="4"/>
      <c r="Q254" s="4"/>
      <c r="R254" s="4"/>
      <c r="S254" s="4"/>
      <c r="T254" s="4"/>
      <c r="U254" s="4"/>
    </row>
    <row r="255" spans="2:21" ht="12.75">
      <c r="B255" s="224"/>
      <c r="C255" s="224"/>
      <c r="D255" s="4"/>
      <c r="E255" s="4"/>
      <c r="F255" s="168"/>
      <c r="G255" s="4"/>
      <c r="H255" s="4"/>
      <c r="I255" s="4"/>
      <c r="J255" s="4"/>
      <c r="K255" s="4"/>
      <c r="L255" s="4"/>
      <c r="M255" s="4"/>
      <c r="N255" s="4"/>
      <c r="O255" s="4"/>
      <c r="P255" s="4"/>
      <c r="Q255" s="4"/>
      <c r="R255" s="4"/>
      <c r="S255" s="4"/>
      <c r="T255" s="4"/>
      <c r="U255" s="4"/>
    </row>
    <row r="256" spans="2:21" ht="12.75">
      <c r="B256" s="224"/>
      <c r="C256" s="224"/>
      <c r="D256" s="4"/>
      <c r="E256" s="4"/>
      <c r="F256" s="168"/>
      <c r="G256" s="4"/>
      <c r="H256" s="4"/>
      <c r="I256" s="4"/>
      <c r="J256" s="4"/>
      <c r="K256" s="4"/>
      <c r="L256" s="4"/>
      <c r="M256" s="4"/>
      <c r="N256" s="4"/>
      <c r="O256" s="4"/>
      <c r="P256" s="4"/>
      <c r="Q256" s="4"/>
      <c r="R256" s="4"/>
      <c r="S256" s="4"/>
      <c r="T256" s="4"/>
      <c r="U256" s="4"/>
    </row>
    <row r="257" spans="2:21" ht="12.75">
      <c r="B257" s="224"/>
      <c r="C257" s="225"/>
      <c r="D257" s="4"/>
      <c r="E257" s="4"/>
      <c r="F257" s="168"/>
      <c r="G257" s="4"/>
      <c r="H257" s="4"/>
      <c r="I257" s="4"/>
      <c r="J257" s="4"/>
      <c r="K257" s="4"/>
      <c r="L257" s="4"/>
      <c r="M257" s="4"/>
      <c r="N257" s="4"/>
      <c r="O257" s="4"/>
      <c r="P257" s="4"/>
      <c r="Q257" s="4"/>
      <c r="R257" s="4"/>
      <c r="S257" s="4"/>
      <c r="T257" s="4"/>
      <c r="U257" s="4"/>
    </row>
    <row r="258" spans="2:21" ht="12.75">
      <c r="B258" s="225"/>
      <c r="C258" s="173" t="s">
        <v>15</v>
      </c>
      <c r="D258" s="4"/>
      <c r="E258" s="4"/>
      <c r="F258" s="168"/>
      <c r="G258" s="4"/>
      <c r="H258" s="4"/>
      <c r="I258" s="4"/>
      <c r="J258" s="4"/>
      <c r="K258" s="4"/>
      <c r="L258" s="4"/>
      <c r="M258" s="4"/>
      <c r="N258" s="4"/>
      <c r="O258" s="4"/>
      <c r="P258" s="4"/>
      <c r="Q258" s="4"/>
      <c r="R258" s="4"/>
      <c r="S258" s="4"/>
      <c r="T258" s="4"/>
      <c r="U258" s="4"/>
    </row>
    <row r="259" spans="2:21" ht="12.75">
      <c r="B259" s="231" t="s">
        <v>16</v>
      </c>
      <c r="C259" s="230" t="s">
        <v>17</v>
      </c>
      <c r="D259" s="4"/>
      <c r="E259" s="4"/>
      <c r="F259" s="168"/>
      <c r="G259" s="4"/>
      <c r="H259" s="4"/>
      <c r="I259" s="4"/>
      <c r="J259" s="4"/>
      <c r="K259" s="4"/>
      <c r="L259" s="4"/>
      <c r="M259" s="4"/>
      <c r="N259" s="4"/>
      <c r="O259" s="4"/>
      <c r="P259" s="4"/>
      <c r="Q259" s="4"/>
      <c r="R259" s="4"/>
      <c r="S259" s="4"/>
      <c r="T259" s="4"/>
      <c r="U259" s="4"/>
    </row>
    <row r="260" spans="2:21" ht="12.75">
      <c r="B260" s="224"/>
      <c r="C260" s="224"/>
      <c r="D260" s="4"/>
      <c r="E260" s="4"/>
      <c r="F260" s="168"/>
      <c r="G260" s="4"/>
      <c r="H260" s="4"/>
      <c r="I260" s="4"/>
      <c r="J260" s="4"/>
      <c r="K260" s="4"/>
      <c r="L260" s="4"/>
      <c r="M260" s="4"/>
      <c r="N260" s="4"/>
      <c r="O260" s="4"/>
      <c r="P260" s="4"/>
      <c r="Q260" s="4"/>
      <c r="R260" s="4"/>
      <c r="S260" s="4"/>
      <c r="T260" s="4"/>
      <c r="U260" s="4"/>
    </row>
    <row r="261" spans="2:21" ht="12.75">
      <c r="B261" s="224"/>
      <c r="C261" s="224"/>
      <c r="D261" s="4"/>
      <c r="E261" s="4"/>
      <c r="F261" s="168"/>
      <c r="G261" s="4"/>
      <c r="H261" s="4"/>
      <c r="I261" s="4"/>
      <c r="J261" s="4"/>
      <c r="K261" s="4"/>
      <c r="L261" s="4"/>
      <c r="M261" s="4"/>
      <c r="N261" s="4"/>
      <c r="O261" s="4"/>
      <c r="P261" s="4"/>
      <c r="Q261" s="4"/>
      <c r="R261" s="4"/>
      <c r="S261" s="4"/>
      <c r="T261" s="4"/>
      <c r="U261" s="4"/>
    </row>
    <row r="262" spans="2:21" ht="12.75">
      <c r="B262" s="224"/>
      <c r="C262" s="224"/>
      <c r="D262" s="4"/>
      <c r="E262" s="4"/>
      <c r="F262" s="168"/>
      <c r="G262" s="4"/>
      <c r="H262" s="4"/>
      <c r="I262" s="4"/>
      <c r="J262" s="4"/>
      <c r="K262" s="4"/>
      <c r="L262" s="4"/>
      <c r="M262" s="4"/>
      <c r="N262" s="4"/>
      <c r="O262" s="4"/>
      <c r="P262" s="4"/>
      <c r="Q262" s="4"/>
      <c r="R262" s="4"/>
      <c r="S262" s="4"/>
      <c r="T262" s="4"/>
      <c r="U262" s="4"/>
    </row>
    <row r="263" spans="2:21" ht="12.75">
      <c r="B263" s="224"/>
      <c r="C263" s="224"/>
      <c r="D263" s="4"/>
      <c r="E263" s="4"/>
      <c r="F263" s="168"/>
      <c r="G263" s="4"/>
      <c r="H263" s="4"/>
      <c r="I263" s="4"/>
      <c r="J263" s="4"/>
      <c r="K263" s="4"/>
      <c r="L263" s="4"/>
      <c r="M263" s="4"/>
      <c r="N263" s="4"/>
      <c r="O263" s="4"/>
      <c r="P263" s="4"/>
      <c r="Q263" s="4"/>
      <c r="R263" s="4"/>
      <c r="S263" s="4"/>
      <c r="T263" s="4"/>
      <c r="U263" s="4"/>
    </row>
    <row r="264" spans="2:21" ht="12.75">
      <c r="B264" s="224"/>
      <c r="C264" s="224"/>
      <c r="D264" s="4"/>
      <c r="E264" s="4"/>
      <c r="F264" s="168"/>
      <c r="G264" s="4"/>
      <c r="H264" s="4"/>
      <c r="I264" s="4"/>
      <c r="J264" s="4"/>
      <c r="K264" s="4"/>
      <c r="L264" s="4"/>
      <c r="M264" s="4"/>
      <c r="N264" s="4"/>
      <c r="O264" s="4"/>
      <c r="P264" s="4"/>
      <c r="Q264" s="4"/>
      <c r="R264" s="4"/>
      <c r="S264" s="4"/>
      <c r="T264" s="4"/>
      <c r="U264" s="4"/>
    </row>
    <row r="265" spans="2:21" ht="12.75">
      <c r="B265" s="224"/>
      <c r="C265" s="224"/>
      <c r="D265" s="4"/>
      <c r="E265" s="4"/>
      <c r="F265" s="168"/>
      <c r="G265" s="4"/>
      <c r="H265" s="4"/>
      <c r="I265" s="4"/>
      <c r="J265" s="4"/>
      <c r="K265" s="4"/>
      <c r="L265" s="4"/>
      <c r="M265" s="4"/>
      <c r="N265" s="4"/>
      <c r="O265" s="4"/>
      <c r="P265" s="4"/>
      <c r="Q265" s="4"/>
      <c r="R265" s="4"/>
      <c r="S265" s="4"/>
      <c r="T265" s="4"/>
      <c r="U265" s="4"/>
    </row>
    <row r="266" spans="2:21" ht="12.75">
      <c r="B266" s="224"/>
      <c r="C266" s="224"/>
      <c r="D266" s="4"/>
      <c r="E266" s="4"/>
      <c r="F266" s="168"/>
      <c r="G266" s="4"/>
      <c r="H266" s="4"/>
      <c r="I266" s="4"/>
      <c r="J266" s="4"/>
      <c r="K266" s="4"/>
      <c r="L266" s="4"/>
      <c r="M266" s="4"/>
      <c r="N266" s="4"/>
      <c r="O266" s="4"/>
      <c r="P266" s="4"/>
      <c r="Q266" s="4"/>
      <c r="R266" s="4"/>
      <c r="S266" s="4"/>
      <c r="T266" s="4"/>
      <c r="U266" s="4"/>
    </row>
    <row r="267" spans="2:21" ht="12.75">
      <c r="B267" s="224"/>
      <c r="C267" s="224"/>
      <c r="D267" s="4"/>
      <c r="E267" s="4"/>
      <c r="F267" s="168"/>
      <c r="G267" s="4"/>
      <c r="H267" s="4"/>
      <c r="I267" s="4"/>
      <c r="J267" s="4"/>
      <c r="K267" s="4"/>
      <c r="L267" s="4"/>
      <c r="M267" s="4"/>
      <c r="N267" s="4"/>
      <c r="O267" s="4"/>
      <c r="P267" s="4"/>
      <c r="Q267" s="4"/>
      <c r="R267" s="4"/>
      <c r="S267" s="4"/>
      <c r="T267" s="4"/>
      <c r="U267" s="4"/>
    </row>
    <row r="268" spans="2:21" ht="12.75">
      <c r="B268" s="224"/>
      <c r="C268" s="224"/>
      <c r="D268" s="4"/>
      <c r="E268" s="4"/>
      <c r="F268" s="168"/>
      <c r="G268" s="4"/>
      <c r="H268" s="4"/>
      <c r="I268" s="4"/>
      <c r="J268" s="4"/>
      <c r="K268" s="4"/>
      <c r="L268" s="4"/>
      <c r="M268" s="4"/>
      <c r="N268" s="4"/>
      <c r="O268" s="4"/>
      <c r="P268" s="4"/>
      <c r="Q268" s="4"/>
      <c r="R268" s="4"/>
      <c r="S268" s="4"/>
      <c r="T268" s="4"/>
      <c r="U268" s="4"/>
    </row>
    <row r="269" spans="2:21" ht="12.75">
      <c r="B269" s="224"/>
      <c r="C269" s="224"/>
      <c r="D269" s="4"/>
      <c r="E269" s="4"/>
      <c r="F269" s="168"/>
      <c r="G269" s="4"/>
      <c r="H269" s="4"/>
      <c r="I269" s="4"/>
      <c r="J269" s="4"/>
      <c r="K269" s="4"/>
      <c r="L269" s="4"/>
      <c r="M269" s="4"/>
      <c r="N269" s="4"/>
      <c r="O269" s="4"/>
      <c r="P269" s="4"/>
      <c r="Q269" s="4"/>
      <c r="R269" s="4"/>
      <c r="S269" s="4"/>
      <c r="T269" s="4"/>
      <c r="U269" s="4"/>
    </row>
    <row r="270" spans="2:21" ht="12.75">
      <c r="B270" s="224"/>
      <c r="C270" s="225"/>
      <c r="D270" s="4"/>
      <c r="E270" s="4"/>
      <c r="F270" s="168"/>
      <c r="G270" s="4"/>
      <c r="H270" s="4"/>
      <c r="I270" s="4"/>
      <c r="J270" s="4"/>
      <c r="K270" s="4"/>
      <c r="L270" s="4"/>
      <c r="M270" s="4"/>
      <c r="N270" s="4"/>
      <c r="O270" s="4"/>
      <c r="P270" s="4"/>
      <c r="Q270" s="4"/>
      <c r="R270" s="4"/>
      <c r="S270" s="4"/>
      <c r="T270" s="4"/>
      <c r="U270" s="4"/>
    </row>
    <row r="271" spans="2:21" ht="12.75">
      <c r="B271" s="224"/>
      <c r="C271" s="230" t="s">
        <v>18</v>
      </c>
      <c r="D271" s="4"/>
      <c r="E271" s="4"/>
      <c r="F271" s="168"/>
      <c r="G271" s="4"/>
      <c r="H271" s="4"/>
      <c r="I271" s="4"/>
      <c r="J271" s="4"/>
      <c r="K271" s="4"/>
      <c r="L271" s="4"/>
      <c r="M271" s="4"/>
      <c r="N271" s="4"/>
      <c r="O271" s="4"/>
      <c r="P271" s="4"/>
      <c r="Q271" s="4"/>
      <c r="R271" s="4"/>
      <c r="S271" s="4"/>
      <c r="T271" s="4"/>
      <c r="U271" s="4"/>
    </row>
    <row r="272" spans="2:21" ht="12.75">
      <c r="B272" s="224"/>
      <c r="C272" s="224"/>
      <c r="D272" s="4"/>
      <c r="E272" s="4"/>
      <c r="F272" s="168"/>
      <c r="G272" s="4"/>
      <c r="H272" s="4"/>
      <c r="I272" s="4"/>
      <c r="J272" s="4"/>
      <c r="K272" s="4"/>
      <c r="L272" s="4"/>
      <c r="M272" s="4"/>
      <c r="N272" s="4"/>
      <c r="O272" s="4"/>
      <c r="P272" s="4"/>
      <c r="Q272" s="4"/>
      <c r="R272" s="4"/>
      <c r="S272" s="4"/>
      <c r="T272" s="4"/>
      <c r="U272" s="4"/>
    </row>
    <row r="273" spans="2:21" ht="12.75">
      <c r="B273" s="224"/>
      <c r="C273" s="224"/>
      <c r="D273" s="4"/>
      <c r="E273" s="4"/>
      <c r="F273" s="168"/>
      <c r="G273" s="4"/>
      <c r="H273" s="4"/>
      <c r="I273" s="4"/>
      <c r="J273" s="4"/>
      <c r="K273" s="4"/>
      <c r="L273" s="4"/>
      <c r="M273" s="4"/>
      <c r="N273" s="4"/>
      <c r="O273" s="4"/>
      <c r="P273" s="4"/>
      <c r="Q273" s="4"/>
      <c r="R273" s="4"/>
      <c r="S273" s="4"/>
      <c r="T273" s="4"/>
      <c r="U273" s="4"/>
    </row>
    <row r="274" spans="2:21" ht="12.75">
      <c r="B274" s="224"/>
      <c r="C274" s="224"/>
      <c r="D274" s="4"/>
      <c r="E274" s="4"/>
      <c r="F274" s="168"/>
      <c r="G274" s="4"/>
      <c r="H274" s="4"/>
      <c r="I274" s="4"/>
      <c r="J274" s="4"/>
      <c r="K274" s="4"/>
      <c r="L274" s="4"/>
      <c r="M274" s="4"/>
      <c r="N274" s="4"/>
      <c r="O274" s="4"/>
      <c r="P274" s="4"/>
      <c r="Q274" s="4"/>
      <c r="R274" s="4"/>
      <c r="S274" s="4"/>
      <c r="T274" s="4"/>
      <c r="U274" s="4"/>
    </row>
    <row r="275" spans="2:21" ht="12.75">
      <c r="B275" s="224"/>
      <c r="C275" s="224"/>
      <c r="D275" s="4"/>
      <c r="E275" s="4"/>
      <c r="F275" s="168"/>
      <c r="G275" s="4"/>
      <c r="H275" s="4"/>
      <c r="I275" s="4"/>
      <c r="J275" s="4"/>
      <c r="K275" s="4"/>
      <c r="L275" s="4"/>
      <c r="M275" s="4"/>
      <c r="N275" s="4"/>
      <c r="O275" s="4"/>
      <c r="P275" s="4"/>
      <c r="Q275" s="4"/>
      <c r="R275" s="4"/>
      <c r="S275" s="4"/>
      <c r="T275" s="4"/>
      <c r="U275" s="4"/>
    </row>
    <row r="276" spans="2:21" ht="12.75">
      <c r="B276" s="224"/>
      <c r="C276" s="224"/>
      <c r="D276" s="4"/>
      <c r="E276" s="4"/>
      <c r="F276" s="168"/>
      <c r="G276" s="4"/>
      <c r="H276" s="4"/>
      <c r="I276" s="4"/>
      <c r="J276" s="4"/>
      <c r="K276" s="4"/>
      <c r="L276" s="4"/>
      <c r="M276" s="4"/>
      <c r="N276" s="4"/>
      <c r="O276" s="4"/>
      <c r="P276" s="4"/>
      <c r="Q276" s="4"/>
      <c r="R276" s="4"/>
      <c r="S276" s="4"/>
      <c r="T276" s="4"/>
      <c r="U276" s="4"/>
    </row>
    <row r="277" spans="2:21" ht="12.75">
      <c r="B277" s="224"/>
      <c r="C277" s="224"/>
      <c r="D277" s="4"/>
      <c r="E277" s="4"/>
      <c r="F277" s="168"/>
      <c r="G277" s="4"/>
      <c r="H277" s="4"/>
      <c r="I277" s="4"/>
      <c r="J277" s="4"/>
      <c r="K277" s="4"/>
      <c r="L277" s="4"/>
      <c r="M277" s="4"/>
      <c r="N277" s="4"/>
      <c r="O277" s="4"/>
      <c r="P277" s="4"/>
      <c r="Q277" s="4"/>
      <c r="R277" s="4"/>
      <c r="S277" s="4"/>
      <c r="T277" s="4"/>
      <c r="U277" s="4"/>
    </row>
    <row r="278" spans="2:21" ht="12.75">
      <c r="B278" s="224"/>
      <c r="C278" s="224"/>
      <c r="D278" s="4"/>
      <c r="E278" s="4"/>
      <c r="F278" s="168"/>
      <c r="G278" s="4"/>
      <c r="H278" s="4"/>
      <c r="I278" s="4"/>
      <c r="J278" s="4"/>
      <c r="K278" s="4"/>
      <c r="L278" s="4"/>
      <c r="M278" s="4"/>
      <c r="N278" s="4"/>
      <c r="O278" s="4"/>
      <c r="P278" s="4"/>
      <c r="Q278" s="4"/>
      <c r="R278" s="4"/>
      <c r="S278" s="4"/>
      <c r="T278" s="4"/>
      <c r="U278" s="4"/>
    </row>
    <row r="279" spans="2:21" ht="12.75">
      <c r="B279" s="224"/>
      <c r="C279" s="224"/>
      <c r="D279" s="4"/>
      <c r="E279" s="4"/>
      <c r="F279" s="168"/>
      <c r="G279" s="4"/>
      <c r="H279" s="4"/>
      <c r="I279" s="4"/>
      <c r="J279" s="4"/>
      <c r="K279" s="4"/>
      <c r="L279" s="4"/>
      <c r="M279" s="4"/>
      <c r="N279" s="4"/>
      <c r="O279" s="4"/>
      <c r="P279" s="4"/>
      <c r="Q279" s="4"/>
      <c r="R279" s="4"/>
      <c r="S279" s="4"/>
      <c r="T279" s="4"/>
      <c r="U279" s="4"/>
    </row>
    <row r="280" spans="2:21" ht="12.75">
      <c r="B280" s="224"/>
      <c r="C280" s="224"/>
      <c r="D280" s="4"/>
      <c r="E280" s="4"/>
      <c r="F280" s="168"/>
      <c r="G280" s="4"/>
      <c r="H280" s="4"/>
      <c r="I280" s="4"/>
      <c r="J280" s="4"/>
      <c r="K280" s="4"/>
      <c r="L280" s="4"/>
      <c r="M280" s="4"/>
      <c r="N280" s="4"/>
      <c r="O280" s="4"/>
      <c r="P280" s="4"/>
      <c r="Q280" s="4"/>
      <c r="R280" s="4"/>
      <c r="S280" s="4"/>
      <c r="T280" s="4"/>
      <c r="U280" s="4"/>
    </row>
    <row r="281" spans="2:21" ht="12.75">
      <c r="B281" s="224"/>
      <c r="C281" s="224"/>
      <c r="D281" s="4"/>
      <c r="E281" s="4"/>
      <c r="F281" s="168"/>
      <c r="G281" s="4"/>
      <c r="H281" s="4"/>
      <c r="I281" s="4"/>
      <c r="J281" s="4"/>
      <c r="K281" s="4"/>
      <c r="L281" s="4"/>
      <c r="M281" s="4"/>
      <c r="N281" s="4"/>
      <c r="O281" s="4"/>
      <c r="P281" s="4"/>
      <c r="Q281" s="4"/>
      <c r="R281" s="4"/>
      <c r="S281" s="4"/>
      <c r="T281" s="4"/>
      <c r="U281" s="4"/>
    </row>
    <row r="282" spans="2:21" ht="12.75">
      <c r="B282" s="224"/>
      <c r="C282" s="225"/>
      <c r="D282" s="4"/>
      <c r="E282" s="4"/>
      <c r="F282" s="168"/>
      <c r="G282" s="4"/>
      <c r="H282" s="4"/>
      <c r="I282" s="4"/>
      <c r="J282" s="4"/>
      <c r="K282" s="4"/>
      <c r="L282" s="4"/>
      <c r="M282" s="4"/>
      <c r="N282" s="4"/>
      <c r="O282" s="4"/>
      <c r="P282" s="4"/>
      <c r="Q282" s="4"/>
      <c r="R282" s="4"/>
      <c r="S282" s="4"/>
      <c r="T282" s="4"/>
      <c r="U282" s="4"/>
    </row>
    <row r="283" spans="2:21" ht="12.75">
      <c r="B283" s="225"/>
      <c r="C283" s="175" t="s">
        <v>19</v>
      </c>
      <c r="D283" s="4"/>
      <c r="E283" s="4"/>
      <c r="F283" s="168"/>
      <c r="G283" s="4"/>
      <c r="H283" s="4"/>
      <c r="I283" s="4"/>
      <c r="J283" s="4"/>
      <c r="K283" s="4"/>
      <c r="L283" s="4"/>
      <c r="M283" s="4"/>
      <c r="N283" s="4"/>
      <c r="O283" s="4"/>
      <c r="P283" s="4"/>
      <c r="Q283" s="4"/>
      <c r="R283" s="4"/>
      <c r="S283" s="4"/>
      <c r="T283" s="4"/>
      <c r="U283" s="4"/>
    </row>
    <row r="284" spans="2:21" ht="12.75">
      <c r="B284" s="232" t="s">
        <v>20</v>
      </c>
      <c r="C284" s="223" t="s">
        <v>21</v>
      </c>
      <c r="D284" s="4"/>
      <c r="E284" s="4"/>
      <c r="F284" s="168"/>
      <c r="G284" s="4"/>
      <c r="H284" s="4"/>
      <c r="I284" s="4"/>
      <c r="J284" s="4"/>
      <c r="K284" s="4"/>
      <c r="L284" s="4"/>
      <c r="M284" s="4"/>
      <c r="N284" s="4"/>
      <c r="O284" s="4"/>
      <c r="P284" s="4"/>
      <c r="Q284" s="4"/>
      <c r="R284" s="4"/>
      <c r="S284" s="4"/>
      <c r="T284" s="4"/>
      <c r="U284" s="4"/>
    </row>
    <row r="285" spans="2:21" ht="12.75">
      <c r="B285" s="224"/>
      <c r="C285" s="224"/>
      <c r="D285" s="4"/>
      <c r="E285" s="4"/>
      <c r="F285" s="168"/>
      <c r="G285" s="4"/>
      <c r="H285" s="4"/>
      <c r="I285" s="4"/>
      <c r="J285" s="4"/>
      <c r="K285" s="4"/>
      <c r="L285" s="4"/>
      <c r="M285" s="4"/>
      <c r="N285" s="4"/>
      <c r="O285" s="4"/>
      <c r="P285" s="4"/>
      <c r="Q285" s="4"/>
      <c r="R285" s="4"/>
      <c r="S285" s="4"/>
      <c r="T285" s="4"/>
      <c r="U285" s="4"/>
    </row>
    <row r="286" spans="2:21" ht="12.75">
      <c r="B286" s="224"/>
      <c r="C286" s="224"/>
      <c r="D286" s="4"/>
      <c r="E286" s="4"/>
      <c r="F286" s="168"/>
      <c r="G286" s="4"/>
      <c r="H286" s="4"/>
      <c r="I286" s="4"/>
      <c r="J286" s="4"/>
      <c r="K286" s="4"/>
      <c r="L286" s="4"/>
      <c r="M286" s="4"/>
      <c r="N286" s="4"/>
      <c r="O286" s="4"/>
      <c r="P286" s="4"/>
      <c r="Q286" s="4"/>
      <c r="R286" s="4"/>
      <c r="S286" s="4"/>
      <c r="T286" s="4"/>
      <c r="U286" s="4"/>
    </row>
    <row r="287" spans="2:21" ht="12.75">
      <c r="B287" s="224"/>
      <c r="C287" s="224"/>
      <c r="D287" s="4"/>
      <c r="E287" s="4"/>
      <c r="F287" s="168"/>
      <c r="G287" s="4"/>
      <c r="H287" s="4"/>
      <c r="I287" s="4"/>
      <c r="J287" s="4"/>
      <c r="K287" s="4"/>
      <c r="L287" s="4"/>
      <c r="M287" s="4"/>
      <c r="N287" s="4"/>
      <c r="O287" s="4"/>
      <c r="P287" s="4"/>
      <c r="Q287" s="4"/>
      <c r="R287" s="4"/>
      <c r="S287" s="4"/>
      <c r="T287" s="4"/>
      <c r="U287" s="4"/>
    </row>
    <row r="288" spans="2:21" ht="12.75">
      <c r="B288" s="224"/>
      <c r="C288" s="224"/>
      <c r="D288" s="4"/>
      <c r="E288" s="4"/>
      <c r="F288" s="168"/>
      <c r="G288" s="4"/>
      <c r="H288" s="4"/>
      <c r="I288" s="4"/>
      <c r="J288" s="4"/>
      <c r="K288" s="4"/>
      <c r="L288" s="4"/>
      <c r="M288" s="4"/>
      <c r="N288" s="4"/>
      <c r="O288" s="4"/>
      <c r="P288" s="4"/>
      <c r="Q288" s="4"/>
      <c r="R288" s="4"/>
      <c r="S288" s="4"/>
      <c r="T288" s="4"/>
      <c r="U288" s="4"/>
    </row>
    <row r="289" spans="2:21" ht="12.75">
      <c r="B289" s="224"/>
      <c r="C289" s="224"/>
      <c r="D289" s="4"/>
      <c r="E289" s="4"/>
      <c r="F289" s="168"/>
      <c r="G289" s="4"/>
      <c r="H289" s="4"/>
      <c r="I289" s="4"/>
      <c r="J289" s="4"/>
      <c r="K289" s="4"/>
      <c r="L289" s="4"/>
      <c r="M289" s="4"/>
      <c r="N289" s="4"/>
      <c r="O289" s="4"/>
      <c r="P289" s="4"/>
      <c r="Q289" s="4"/>
      <c r="R289" s="4"/>
      <c r="S289" s="4"/>
      <c r="T289" s="4"/>
      <c r="U289" s="4"/>
    </row>
    <row r="290" spans="2:21" ht="12.75">
      <c r="B290" s="224"/>
      <c r="C290" s="224"/>
      <c r="D290" s="4"/>
      <c r="E290" s="4"/>
      <c r="F290" s="168"/>
      <c r="G290" s="4"/>
      <c r="H290" s="4"/>
      <c r="I290" s="4"/>
      <c r="J290" s="4"/>
      <c r="K290" s="4"/>
      <c r="L290" s="4"/>
      <c r="M290" s="4"/>
      <c r="N290" s="4"/>
      <c r="O290" s="4"/>
      <c r="P290" s="4"/>
      <c r="Q290" s="4"/>
      <c r="R290" s="4"/>
      <c r="S290" s="4"/>
      <c r="T290" s="4"/>
      <c r="U290" s="4"/>
    </row>
    <row r="291" spans="2:21" ht="12.75">
      <c r="B291" s="224"/>
      <c r="C291" s="224"/>
      <c r="D291" s="4"/>
      <c r="E291" s="4"/>
      <c r="F291" s="168"/>
      <c r="G291" s="4"/>
      <c r="H291" s="4"/>
      <c r="I291" s="4"/>
      <c r="J291" s="4"/>
      <c r="K291" s="4"/>
      <c r="L291" s="4"/>
      <c r="M291" s="4"/>
      <c r="N291" s="4"/>
      <c r="O291" s="4"/>
      <c r="P291" s="4"/>
      <c r="Q291" s="4"/>
      <c r="R291" s="4"/>
      <c r="S291" s="4"/>
      <c r="T291" s="4"/>
      <c r="U291" s="4"/>
    </row>
    <row r="292" spans="2:21" ht="12.75">
      <c r="B292" s="224"/>
      <c r="C292" s="224"/>
      <c r="D292" s="4"/>
      <c r="E292" s="4"/>
      <c r="F292" s="168"/>
      <c r="G292" s="4"/>
      <c r="H292" s="4"/>
      <c r="I292" s="4"/>
      <c r="J292" s="4"/>
      <c r="K292" s="4"/>
      <c r="L292" s="4"/>
      <c r="M292" s="4"/>
      <c r="N292" s="4"/>
      <c r="O292" s="4"/>
      <c r="P292" s="4"/>
      <c r="Q292" s="4"/>
      <c r="R292" s="4"/>
      <c r="S292" s="4"/>
      <c r="T292" s="4"/>
      <c r="U292" s="4"/>
    </row>
    <row r="293" spans="2:21" ht="12.75">
      <c r="B293" s="224"/>
      <c r="C293" s="224"/>
      <c r="D293" s="4"/>
      <c r="E293" s="4"/>
      <c r="F293" s="168"/>
      <c r="G293" s="4"/>
      <c r="H293" s="4"/>
      <c r="I293" s="4"/>
      <c r="J293" s="4"/>
      <c r="K293" s="4"/>
      <c r="L293" s="4"/>
      <c r="M293" s="4"/>
      <c r="N293" s="4"/>
      <c r="O293" s="4"/>
      <c r="P293" s="4"/>
      <c r="Q293" s="4"/>
      <c r="R293" s="4"/>
      <c r="S293" s="4"/>
      <c r="T293" s="4"/>
      <c r="U293" s="4"/>
    </row>
    <row r="294" spans="2:21" ht="12.75">
      <c r="B294" s="224"/>
      <c r="C294" s="224"/>
      <c r="D294" s="4"/>
      <c r="E294" s="4"/>
      <c r="F294" s="168"/>
      <c r="G294" s="4"/>
      <c r="H294" s="4"/>
      <c r="I294" s="4"/>
      <c r="J294" s="4"/>
      <c r="K294" s="4"/>
      <c r="L294" s="4"/>
      <c r="M294" s="4"/>
      <c r="N294" s="4"/>
      <c r="O294" s="4"/>
      <c r="P294" s="4"/>
      <c r="Q294" s="4"/>
      <c r="R294" s="4"/>
      <c r="S294" s="4"/>
      <c r="T294" s="4"/>
      <c r="U294" s="4"/>
    </row>
    <row r="295" spans="2:21" ht="12.75">
      <c r="B295" s="224"/>
      <c r="C295" s="225"/>
      <c r="D295" s="4"/>
      <c r="E295" s="4"/>
      <c r="F295" s="168"/>
      <c r="G295" s="4"/>
      <c r="H295" s="4"/>
      <c r="I295" s="4"/>
      <c r="J295" s="4"/>
      <c r="K295" s="4"/>
      <c r="L295" s="4"/>
      <c r="M295" s="4"/>
      <c r="N295" s="4"/>
      <c r="O295" s="4"/>
      <c r="P295" s="4"/>
      <c r="Q295" s="4"/>
      <c r="R295" s="4"/>
      <c r="S295" s="4"/>
      <c r="T295" s="4"/>
      <c r="U295" s="4"/>
    </row>
    <row r="296" spans="2:21" ht="12.75">
      <c r="B296" s="224"/>
      <c r="C296" s="223" t="s">
        <v>22</v>
      </c>
      <c r="D296" s="4"/>
      <c r="E296" s="4"/>
      <c r="F296" s="168"/>
      <c r="G296" s="4"/>
      <c r="H296" s="4"/>
      <c r="I296" s="4"/>
      <c r="J296" s="4"/>
      <c r="K296" s="4"/>
      <c r="L296" s="4"/>
      <c r="M296" s="4"/>
      <c r="N296" s="4"/>
      <c r="O296" s="4"/>
      <c r="P296" s="4"/>
      <c r="Q296" s="4"/>
      <c r="R296" s="4"/>
      <c r="S296" s="4"/>
      <c r="T296" s="4"/>
      <c r="U296" s="4"/>
    </row>
    <row r="297" spans="2:21" ht="12.75">
      <c r="B297" s="224"/>
      <c r="C297" s="224"/>
      <c r="D297" s="4"/>
      <c r="E297" s="4"/>
      <c r="F297" s="168"/>
      <c r="G297" s="4"/>
      <c r="H297" s="4"/>
      <c r="I297" s="4"/>
      <c r="J297" s="4"/>
      <c r="K297" s="4"/>
      <c r="L297" s="4"/>
      <c r="M297" s="4"/>
      <c r="N297" s="4"/>
      <c r="O297" s="4"/>
      <c r="P297" s="4"/>
      <c r="Q297" s="4"/>
      <c r="R297" s="4"/>
      <c r="S297" s="4"/>
      <c r="T297" s="4"/>
      <c r="U297" s="4"/>
    </row>
    <row r="298" spans="2:21" ht="12.75">
      <c r="B298" s="224"/>
      <c r="C298" s="224"/>
      <c r="D298" s="4"/>
      <c r="E298" s="4"/>
      <c r="F298" s="168"/>
      <c r="G298" s="4"/>
      <c r="H298" s="4"/>
      <c r="I298" s="4"/>
      <c r="J298" s="4"/>
      <c r="K298" s="4"/>
      <c r="L298" s="4"/>
      <c r="M298" s="4"/>
      <c r="N298" s="4"/>
      <c r="O298" s="4"/>
      <c r="P298" s="4"/>
      <c r="Q298" s="4"/>
      <c r="R298" s="4"/>
      <c r="S298" s="4"/>
      <c r="T298" s="4"/>
      <c r="U298" s="4"/>
    </row>
    <row r="299" spans="2:21" ht="12.75">
      <c r="B299" s="224"/>
      <c r="C299" s="224"/>
      <c r="D299" s="4"/>
      <c r="E299" s="4"/>
      <c r="F299" s="168"/>
      <c r="G299" s="4"/>
      <c r="H299" s="4"/>
      <c r="I299" s="4"/>
      <c r="J299" s="4"/>
      <c r="K299" s="4"/>
      <c r="L299" s="4"/>
      <c r="M299" s="4"/>
      <c r="N299" s="4"/>
      <c r="O299" s="4"/>
      <c r="P299" s="4"/>
      <c r="Q299" s="4"/>
      <c r="R299" s="4"/>
      <c r="S299" s="4"/>
      <c r="T299" s="4"/>
      <c r="U299" s="4"/>
    </row>
    <row r="300" spans="2:21" ht="12.75">
      <c r="B300" s="224"/>
      <c r="C300" s="224"/>
      <c r="D300" s="4"/>
      <c r="E300" s="4"/>
      <c r="F300" s="168"/>
      <c r="G300" s="4"/>
      <c r="H300" s="4"/>
      <c r="I300" s="4"/>
      <c r="J300" s="4"/>
      <c r="K300" s="4"/>
      <c r="L300" s="4"/>
      <c r="M300" s="4"/>
      <c r="N300" s="4"/>
      <c r="O300" s="4"/>
      <c r="P300" s="4"/>
      <c r="Q300" s="4"/>
      <c r="R300" s="4"/>
      <c r="S300" s="4"/>
      <c r="T300" s="4"/>
      <c r="U300" s="4"/>
    </row>
    <row r="301" spans="2:21" ht="12.75">
      <c r="B301" s="224"/>
      <c r="C301" s="224"/>
      <c r="D301" s="4"/>
      <c r="E301" s="4"/>
      <c r="F301" s="168"/>
      <c r="G301" s="4"/>
      <c r="H301" s="4"/>
      <c r="I301" s="4"/>
      <c r="J301" s="4"/>
      <c r="K301" s="4"/>
      <c r="L301" s="4"/>
      <c r="M301" s="4"/>
      <c r="N301" s="4"/>
      <c r="O301" s="4"/>
      <c r="P301" s="4"/>
      <c r="Q301" s="4"/>
      <c r="R301" s="4"/>
      <c r="S301" s="4"/>
      <c r="T301" s="4"/>
      <c r="U301" s="4"/>
    </row>
    <row r="302" spans="2:21" ht="12.75">
      <c r="B302" s="224"/>
      <c r="C302" s="224"/>
      <c r="D302" s="4"/>
      <c r="E302" s="4"/>
      <c r="F302" s="168"/>
      <c r="G302" s="4"/>
      <c r="H302" s="4"/>
      <c r="I302" s="4"/>
      <c r="J302" s="4"/>
      <c r="K302" s="4"/>
      <c r="L302" s="4"/>
      <c r="M302" s="4"/>
      <c r="N302" s="4"/>
      <c r="O302" s="4"/>
      <c r="P302" s="4"/>
      <c r="Q302" s="4"/>
      <c r="R302" s="4"/>
      <c r="S302" s="4"/>
      <c r="T302" s="4"/>
      <c r="U302" s="4"/>
    </row>
    <row r="303" spans="2:21" ht="12.75">
      <c r="B303" s="224"/>
      <c r="C303" s="224"/>
      <c r="D303" s="4"/>
      <c r="E303" s="4"/>
      <c r="F303" s="168"/>
      <c r="G303" s="4"/>
      <c r="H303" s="4"/>
      <c r="I303" s="4"/>
      <c r="J303" s="4"/>
      <c r="K303" s="4"/>
      <c r="L303" s="4"/>
      <c r="M303" s="4"/>
      <c r="N303" s="4"/>
      <c r="O303" s="4"/>
      <c r="P303" s="4"/>
      <c r="Q303" s="4"/>
      <c r="R303" s="4"/>
      <c r="S303" s="4"/>
      <c r="T303" s="4"/>
      <c r="U303" s="4"/>
    </row>
    <row r="304" spans="2:21" ht="12.75">
      <c r="B304" s="224"/>
      <c r="C304" s="224"/>
      <c r="D304" s="4"/>
      <c r="E304" s="4"/>
      <c r="F304" s="168"/>
      <c r="G304" s="4"/>
      <c r="H304" s="4"/>
      <c r="I304" s="4"/>
      <c r="J304" s="4"/>
      <c r="K304" s="4"/>
      <c r="L304" s="4"/>
      <c r="M304" s="4"/>
      <c r="N304" s="4"/>
      <c r="O304" s="4"/>
      <c r="P304" s="4"/>
      <c r="Q304" s="4"/>
      <c r="R304" s="4"/>
      <c r="S304" s="4"/>
      <c r="T304" s="4"/>
      <c r="U304" s="4"/>
    </row>
    <row r="305" spans="2:21" ht="12.75">
      <c r="B305" s="224"/>
      <c r="C305" s="224"/>
      <c r="D305" s="4"/>
      <c r="E305" s="4"/>
      <c r="F305" s="168"/>
      <c r="G305" s="4"/>
      <c r="H305" s="4"/>
      <c r="I305" s="4"/>
      <c r="J305" s="4"/>
      <c r="K305" s="4"/>
      <c r="L305" s="4"/>
      <c r="M305" s="4"/>
      <c r="N305" s="4"/>
      <c r="O305" s="4"/>
      <c r="P305" s="4"/>
      <c r="Q305" s="4"/>
      <c r="R305" s="4"/>
      <c r="S305" s="4"/>
      <c r="T305" s="4"/>
      <c r="U305" s="4"/>
    </row>
    <row r="306" spans="2:21" ht="12.75">
      <c r="B306" s="224"/>
      <c r="C306" s="224"/>
      <c r="D306" s="4"/>
      <c r="E306" s="4"/>
      <c r="F306" s="168"/>
      <c r="G306" s="4"/>
      <c r="H306" s="4"/>
      <c r="I306" s="4"/>
      <c r="J306" s="4"/>
      <c r="K306" s="4"/>
      <c r="L306" s="4"/>
      <c r="M306" s="4"/>
      <c r="N306" s="4"/>
      <c r="O306" s="4"/>
      <c r="P306" s="4"/>
      <c r="Q306" s="4"/>
      <c r="R306" s="4"/>
      <c r="S306" s="4"/>
      <c r="T306" s="4"/>
      <c r="U306" s="4"/>
    </row>
    <row r="307" spans="2:21" ht="12.75">
      <c r="B307" s="225"/>
      <c r="C307" s="225"/>
      <c r="D307" s="4"/>
      <c r="E307" s="4"/>
      <c r="F307" s="168"/>
      <c r="G307" s="4"/>
      <c r="H307" s="4"/>
      <c r="I307" s="4"/>
      <c r="J307" s="4"/>
      <c r="K307" s="4"/>
      <c r="L307" s="4"/>
      <c r="M307" s="4"/>
      <c r="N307" s="4"/>
      <c r="O307" s="4"/>
      <c r="P307" s="4"/>
      <c r="Q307" s="4"/>
      <c r="R307" s="4"/>
      <c r="S307" s="4"/>
      <c r="T307" s="4"/>
      <c r="U307" s="4"/>
    </row>
    <row r="308" spans="2:21" ht="12.75">
      <c r="B308" s="2"/>
      <c r="C308" s="3"/>
      <c r="D308" s="4"/>
      <c r="E308" s="4"/>
      <c r="F308" s="168"/>
      <c r="G308" s="4"/>
      <c r="H308" s="4"/>
      <c r="I308" s="4"/>
      <c r="J308" s="4"/>
      <c r="K308" s="4"/>
      <c r="L308" s="4"/>
      <c r="M308" s="4"/>
      <c r="N308" s="4"/>
      <c r="O308" s="4"/>
      <c r="P308" s="4"/>
      <c r="Q308" s="4"/>
      <c r="R308" s="4"/>
      <c r="S308" s="4"/>
      <c r="T308" s="4"/>
      <c r="U308" s="4"/>
    </row>
    <row r="309" spans="2:21" ht="12.75">
      <c r="B309" s="2"/>
      <c r="C309" s="3"/>
      <c r="D309" s="4"/>
      <c r="E309" s="4"/>
      <c r="F309" s="168"/>
      <c r="G309" s="4"/>
      <c r="H309" s="4"/>
      <c r="I309" s="4"/>
      <c r="J309" s="4"/>
      <c r="K309" s="4"/>
      <c r="L309" s="4"/>
      <c r="M309" s="4"/>
      <c r="N309" s="4"/>
      <c r="O309" s="4"/>
      <c r="P309" s="4"/>
      <c r="Q309" s="4"/>
      <c r="R309" s="4"/>
      <c r="S309" s="4"/>
      <c r="T309" s="4"/>
      <c r="U309" s="4"/>
    </row>
    <row r="310" spans="2:21" ht="12.75">
      <c r="B310" s="2"/>
      <c r="C310" s="3"/>
      <c r="D310" s="4"/>
      <c r="E310" s="4"/>
      <c r="F310" s="168"/>
      <c r="G310" s="4"/>
      <c r="H310" s="4"/>
      <c r="I310" s="4"/>
      <c r="J310" s="4"/>
      <c r="K310" s="4"/>
      <c r="L310" s="4"/>
      <c r="M310" s="4"/>
      <c r="N310" s="4"/>
      <c r="O310" s="4"/>
      <c r="P310" s="4"/>
      <c r="Q310" s="4"/>
      <c r="R310" s="4"/>
      <c r="S310" s="4"/>
      <c r="T310" s="4"/>
      <c r="U310" s="4"/>
    </row>
    <row r="311" spans="2:21" ht="12.75">
      <c r="B311" s="2"/>
      <c r="C311" s="3"/>
      <c r="D311" s="4"/>
      <c r="E311" s="4"/>
      <c r="F311" s="168"/>
      <c r="G311" s="4"/>
      <c r="H311" s="4"/>
      <c r="I311" s="4"/>
      <c r="J311" s="4"/>
      <c r="K311" s="4"/>
      <c r="L311" s="4"/>
      <c r="M311" s="4"/>
      <c r="N311" s="4"/>
      <c r="O311" s="4"/>
      <c r="P311" s="4"/>
      <c r="Q311" s="4"/>
      <c r="R311" s="4"/>
      <c r="S311" s="4"/>
      <c r="T311" s="4"/>
      <c r="U311" s="4"/>
    </row>
    <row r="312" spans="2:21" ht="12.75">
      <c r="B312" s="2"/>
      <c r="C312" s="3"/>
      <c r="D312" s="4"/>
      <c r="E312" s="4"/>
      <c r="F312" s="168"/>
      <c r="G312" s="4"/>
      <c r="H312" s="4"/>
      <c r="I312" s="4"/>
      <c r="J312" s="4"/>
      <c r="K312" s="4"/>
      <c r="L312" s="4"/>
      <c r="M312" s="4"/>
      <c r="N312" s="4"/>
      <c r="O312" s="4"/>
      <c r="P312" s="4"/>
      <c r="Q312" s="4"/>
      <c r="R312" s="4"/>
      <c r="S312" s="4"/>
      <c r="T312" s="4"/>
      <c r="U312" s="4"/>
    </row>
    <row r="313" spans="2:21" ht="12.75">
      <c r="B313" s="2"/>
      <c r="C313" s="3"/>
      <c r="D313" s="4"/>
      <c r="E313" s="4"/>
      <c r="F313" s="168"/>
      <c r="G313" s="4"/>
      <c r="H313" s="4"/>
      <c r="I313" s="4"/>
      <c r="J313" s="4"/>
      <c r="K313" s="4"/>
      <c r="L313" s="4"/>
      <c r="M313" s="4"/>
      <c r="N313" s="4"/>
      <c r="O313" s="4"/>
      <c r="P313" s="4"/>
      <c r="Q313" s="4"/>
      <c r="R313" s="4"/>
      <c r="S313" s="4"/>
      <c r="T313" s="4"/>
      <c r="U313" s="4"/>
    </row>
    <row r="314" spans="2:21" ht="12.75">
      <c r="B314" s="2"/>
      <c r="C314" s="3"/>
      <c r="D314" s="4"/>
      <c r="E314" s="4"/>
      <c r="F314" s="168"/>
      <c r="G314" s="4"/>
      <c r="H314" s="4"/>
      <c r="I314" s="4"/>
      <c r="J314" s="4"/>
      <c r="K314" s="4"/>
      <c r="L314" s="4"/>
      <c r="M314" s="4"/>
      <c r="N314" s="4"/>
      <c r="O314" s="4"/>
      <c r="P314" s="4"/>
      <c r="Q314" s="4"/>
      <c r="R314" s="4"/>
      <c r="S314" s="4"/>
      <c r="T314" s="4"/>
      <c r="U314" s="4"/>
    </row>
    <row r="315" spans="2:21" ht="12.75">
      <c r="B315" s="2"/>
      <c r="C315" s="3"/>
      <c r="D315" s="4"/>
      <c r="E315" s="4"/>
      <c r="F315" s="168"/>
      <c r="G315" s="4"/>
      <c r="H315" s="4"/>
      <c r="I315" s="4"/>
      <c r="J315" s="4"/>
      <c r="K315" s="4"/>
      <c r="L315" s="4"/>
      <c r="M315" s="4"/>
      <c r="N315" s="4"/>
      <c r="O315" s="4"/>
      <c r="P315" s="4"/>
      <c r="Q315" s="4"/>
      <c r="R315" s="4"/>
      <c r="S315" s="4"/>
      <c r="T315" s="4"/>
      <c r="U315" s="4"/>
    </row>
    <row r="316" spans="2:21" ht="12.75">
      <c r="B316" s="2"/>
      <c r="C316" s="3"/>
      <c r="D316" s="4"/>
      <c r="E316" s="4"/>
      <c r="F316" s="168"/>
      <c r="G316" s="4"/>
      <c r="H316" s="4"/>
      <c r="I316" s="4"/>
      <c r="J316" s="4"/>
      <c r="K316" s="4"/>
      <c r="L316" s="4"/>
      <c r="M316" s="4"/>
      <c r="N316" s="4"/>
      <c r="O316" s="4"/>
      <c r="P316" s="4"/>
      <c r="Q316" s="4"/>
      <c r="R316" s="4"/>
      <c r="S316" s="4"/>
      <c r="T316" s="4"/>
      <c r="U316" s="4"/>
    </row>
    <row r="317" spans="2:21" ht="12.75">
      <c r="B317" s="2"/>
      <c r="C317" s="3"/>
      <c r="D317" s="4"/>
      <c r="E317" s="4"/>
      <c r="F317" s="168"/>
      <c r="G317" s="4"/>
      <c r="H317" s="4"/>
      <c r="I317" s="4"/>
      <c r="J317" s="4"/>
      <c r="K317" s="4"/>
      <c r="L317" s="4"/>
      <c r="M317" s="4"/>
      <c r="N317" s="4"/>
      <c r="O317" s="4"/>
      <c r="P317" s="4"/>
      <c r="Q317" s="4"/>
      <c r="R317" s="4"/>
      <c r="S317" s="4"/>
      <c r="T317" s="4"/>
      <c r="U317" s="4"/>
    </row>
    <row r="318" spans="2:21" ht="12.75">
      <c r="B318" s="2"/>
      <c r="C318" s="3"/>
      <c r="D318" s="4"/>
      <c r="E318" s="4"/>
      <c r="F318" s="168"/>
      <c r="G318" s="4"/>
      <c r="H318" s="4"/>
      <c r="I318" s="4"/>
      <c r="J318" s="4"/>
      <c r="K318" s="4"/>
      <c r="L318" s="4"/>
      <c r="M318" s="4"/>
      <c r="N318" s="4"/>
      <c r="O318" s="4"/>
      <c r="P318" s="4"/>
      <c r="Q318" s="4"/>
      <c r="R318" s="4"/>
      <c r="S318" s="4"/>
      <c r="T318" s="4"/>
      <c r="U318" s="4"/>
    </row>
    <row r="319" spans="2:21" ht="12.75">
      <c r="B319" s="2"/>
      <c r="C319" s="3"/>
      <c r="D319" s="4"/>
      <c r="E319" s="4"/>
      <c r="F319" s="168"/>
      <c r="G319" s="4"/>
      <c r="H319" s="4"/>
      <c r="I319" s="4"/>
      <c r="J319" s="4"/>
      <c r="K319" s="4"/>
      <c r="L319" s="4"/>
      <c r="M319" s="4"/>
      <c r="N319" s="4"/>
      <c r="O319" s="4"/>
      <c r="P319" s="4"/>
      <c r="Q319" s="4"/>
      <c r="R319" s="4"/>
      <c r="S319" s="4"/>
      <c r="T319" s="4"/>
      <c r="U319" s="4"/>
    </row>
    <row r="320" spans="2:21" ht="12.75">
      <c r="B320" s="2"/>
      <c r="C320" s="3"/>
      <c r="D320" s="4"/>
      <c r="E320" s="4"/>
      <c r="F320" s="168"/>
      <c r="G320" s="4"/>
      <c r="H320" s="4"/>
      <c r="I320" s="4"/>
      <c r="J320" s="4"/>
      <c r="K320" s="4"/>
      <c r="L320" s="4"/>
      <c r="M320" s="4"/>
      <c r="N320" s="4"/>
      <c r="O320" s="4"/>
      <c r="P320" s="4"/>
      <c r="Q320" s="4"/>
      <c r="R320" s="4"/>
      <c r="S320" s="4"/>
      <c r="T320" s="4"/>
      <c r="U320" s="4"/>
    </row>
    <row r="321" spans="2:21" ht="12.75">
      <c r="B321" s="2"/>
      <c r="C321" s="3"/>
      <c r="D321" s="4"/>
      <c r="E321" s="4"/>
      <c r="F321" s="168"/>
      <c r="G321" s="4"/>
      <c r="H321" s="4"/>
      <c r="I321" s="4"/>
      <c r="J321" s="4"/>
      <c r="K321" s="4"/>
      <c r="L321" s="4"/>
      <c r="M321" s="4"/>
      <c r="N321" s="4"/>
      <c r="O321" s="4"/>
      <c r="P321" s="4"/>
      <c r="Q321" s="4"/>
      <c r="R321" s="4"/>
      <c r="S321" s="4"/>
      <c r="T321" s="4"/>
      <c r="U321" s="4"/>
    </row>
    <row r="322" spans="2:21" ht="12.75">
      <c r="B322" s="2"/>
      <c r="C322" s="3"/>
      <c r="D322" s="4"/>
      <c r="E322" s="4"/>
      <c r="F322" s="168"/>
      <c r="G322" s="4"/>
      <c r="H322" s="4"/>
      <c r="I322" s="4"/>
      <c r="J322" s="4"/>
      <c r="K322" s="4"/>
      <c r="L322" s="4"/>
      <c r="M322" s="4"/>
      <c r="N322" s="4"/>
      <c r="O322" s="4"/>
      <c r="P322" s="4"/>
      <c r="Q322" s="4"/>
      <c r="R322" s="4"/>
      <c r="S322" s="4"/>
      <c r="T322" s="4"/>
      <c r="U322" s="4"/>
    </row>
    <row r="323" spans="2:21" ht="12.75">
      <c r="B323" s="2"/>
      <c r="C323" s="3"/>
      <c r="D323" s="4"/>
      <c r="E323" s="4"/>
      <c r="F323" s="168"/>
      <c r="G323" s="4"/>
      <c r="H323" s="4"/>
      <c r="I323" s="4"/>
      <c r="J323" s="4"/>
      <c r="K323" s="4"/>
      <c r="L323" s="4"/>
      <c r="M323" s="4"/>
      <c r="N323" s="4"/>
      <c r="O323" s="4"/>
      <c r="P323" s="4"/>
      <c r="Q323" s="4"/>
      <c r="R323" s="4"/>
      <c r="S323" s="4"/>
      <c r="T323" s="4"/>
      <c r="U323" s="4"/>
    </row>
    <row r="324" spans="2:21" ht="12.75">
      <c r="B324" s="2"/>
      <c r="C324" s="3"/>
      <c r="D324" s="4"/>
      <c r="E324" s="4"/>
      <c r="F324" s="168"/>
      <c r="G324" s="4"/>
      <c r="H324" s="4"/>
      <c r="I324" s="4"/>
      <c r="J324" s="4"/>
      <c r="K324" s="4"/>
      <c r="L324" s="4"/>
      <c r="M324" s="4"/>
      <c r="N324" s="4"/>
      <c r="O324" s="4"/>
      <c r="P324" s="4"/>
      <c r="Q324" s="4"/>
      <c r="R324" s="4"/>
      <c r="S324" s="4"/>
      <c r="T324" s="4"/>
      <c r="U324" s="4"/>
    </row>
    <row r="325" spans="2:21" ht="12.75">
      <c r="B325" s="2"/>
      <c r="C325" s="3"/>
      <c r="D325" s="4"/>
      <c r="E325" s="4"/>
      <c r="F325" s="168"/>
      <c r="G325" s="4"/>
      <c r="H325" s="4"/>
      <c r="I325" s="4"/>
      <c r="J325" s="4"/>
      <c r="K325" s="4"/>
      <c r="L325" s="4"/>
      <c r="M325" s="4"/>
      <c r="N325" s="4"/>
      <c r="O325" s="4"/>
      <c r="P325" s="4"/>
      <c r="Q325" s="4"/>
      <c r="R325" s="4"/>
      <c r="S325" s="4"/>
      <c r="T325" s="4"/>
      <c r="U325" s="4"/>
    </row>
    <row r="326" spans="2:21" ht="12.75">
      <c r="B326" s="2"/>
      <c r="C326" s="3"/>
      <c r="D326" s="4"/>
      <c r="E326" s="4"/>
      <c r="F326" s="168"/>
      <c r="G326" s="4"/>
      <c r="H326" s="4"/>
      <c r="I326" s="4"/>
      <c r="J326" s="4"/>
      <c r="K326" s="4"/>
      <c r="L326" s="4"/>
      <c r="M326" s="4"/>
      <c r="N326" s="4"/>
      <c r="O326" s="4"/>
      <c r="P326" s="4"/>
      <c r="Q326" s="4"/>
      <c r="R326" s="4"/>
      <c r="S326" s="4"/>
      <c r="T326" s="4"/>
      <c r="U326" s="4"/>
    </row>
    <row r="327" spans="2:21" ht="12.75">
      <c r="B327" s="2"/>
      <c r="C327" s="3"/>
      <c r="D327" s="4"/>
      <c r="E327" s="4"/>
      <c r="F327" s="168"/>
      <c r="G327" s="4"/>
      <c r="H327" s="4"/>
      <c r="I327" s="4"/>
      <c r="J327" s="4"/>
      <c r="K327" s="4"/>
      <c r="L327" s="4"/>
      <c r="M327" s="4"/>
      <c r="N327" s="4"/>
      <c r="O327" s="4"/>
      <c r="P327" s="4"/>
      <c r="Q327" s="4"/>
      <c r="R327" s="4"/>
      <c r="S327" s="4"/>
      <c r="T327" s="4"/>
      <c r="U327" s="4"/>
    </row>
    <row r="328" spans="2:21" ht="12.75">
      <c r="B328" s="2"/>
      <c r="C328" s="3"/>
      <c r="D328" s="4"/>
      <c r="E328" s="4"/>
      <c r="F328" s="168"/>
      <c r="G328" s="4"/>
      <c r="H328" s="4"/>
      <c r="I328" s="4"/>
      <c r="J328" s="4"/>
      <c r="K328" s="4"/>
      <c r="L328" s="4"/>
      <c r="M328" s="4"/>
      <c r="N328" s="4"/>
      <c r="O328" s="4"/>
      <c r="P328" s="4"/>
      <c r="Q328" s="4"/>
      <c r="R328" s="4"/>
      <c r="S328" s="4"/>
      <c r="T328" s="4"/>
      <c r="U328" s="4"/>
    </row>
    <row r="329" spans="2:21" ht="12.75">
      <c r="B329" s="2"/>
      <c r="C329" s="3"/>
      <c r="D329" s="4"/>
      <c r="E329" s="4"/>
      <c r="F329" s="168"/>
      <c r="G329" s="4"/>
      <c r="H329" s="4"/>
      <c r="I329" s="4"/>
      <c r="J329" s="4"/>
      <c r="K329" s="4"/>
      <c r="L329" s="4"/>
      <c r="M329" s="4"/>
      <c r="N329" s="4"/>
      <c r="O329" s="4"/>
      <c r="P329" s="4"/>
      <c r="Q329" s="4"/>
      <c r="R329" s="4"/>
      <c r="S329" s="4"/>
      <c r="T329" s="4"/>
      <c r="U329" s="4"/>
    </row>
    <row r="330" spans="2:21" ht="12.75">
      <c r="B330" s="2"/>
      <c r="C330" s="3"/>
      <c r="D330" s="4"/>
      <c r="E330" s="4"/>
      <c r="F330" s="168"/>
      <c r="G330" s="4"/>
      <c r="H330" s="4"/>
      <c r="I330" s="4"/>
      <c r="J330" s="4"/>
      <c r="K330" s="4"/>
      <c r="L330" s="4"/>
      <c r="M330" s="4"/>
      <c r="N330" s="4"/>
      <c r="O330" s="4"/>
      <c r="P330" s="4"/>
      <c r="Q330" s="4"/>
      <c r="R330" s="4"/>
      <c r="S330" s="4"/>
      <c r="T330" s="4"/>
      <c r="U330" s="4"/>
    </row>
    <row r="331" spans="2:21" ht="12.75">
      <c r="B331" s="2"/>
      <c r="C331" s="3"/>
      <c r="D331" s="4"/>
      <c r="E331" s="4"/>
      <c r="F331" s="168"/>
      <c r="G331" s="4"/>
      <c r="H331" s="4"/>
      <c r="I331" s="4"/>
      <c r="J331" s="4"/>
      <c r="K331" s="4"/>
      <c r="L331" s="4"/>
      <c r="M331" s="4"/>
      <c r="N331" s="4"/>
      <c r="O331" s="4"/>
      <c r="P331" s="4"/>
      <c r="Q331" s="4"/>
      <c r="R331" s="4"/>
      <c r="S331" s="4"/>
      <c r="T331" s="4"/>
      <c r="U331" s="4"/>
    </row>
    <row r="332" spans="2:21" ht="12.75">
      <c r="B332" s="2"/>
      <c r="C332" s="3"/>
      <c r="D332" s="4"/>
      <c r="E332" s="4"/>
      <c r="F332" s="168"/>
      <c r="G332" s="4"/>
      <c r="H332" s="4"/>
      <c r="I332" s="4"/>
      <c r="J332" s="4"/>
      <c r="K332" s="4"/>
      <c r="L332" s="4"/>
      <c r="M332" s="4"/>
      <c r="N332" s="4"/>
      <c r="O332" s="4"/>
      <c r="P332" s="4"/>
      <c r="Q332" s="4"/>
      <c r="R332" s="4"/>
      <c r="S332" s="4"/>
      <c r="T332" s="4"/>
      <c r="U332" s="4"/>
    </row>
    <row r="333" spans="2:21" ht="12.75">
      <c r="B333" s="2"/>
      <c r="C333" s="3"/>
      <c r="D333" s="4"/>
      <c r="E333" s="4"/>
      <c r="F333" s="168"/>
      <c r="G333" s="4"/>
      <c r="H333" s="4"/>
      <c r="I333" s="4"/>
      <c r="J333" s="4"/>
      <c r="K333" s="4"/>
      <c r="L333" s="4"/>
      <c r="M333" s="4"/>
      <c r="N333" s="4"/>
      <c r="O333" s="4"/>
      <c r="P333" s="4"/>
      <c r="Q333" s="4"/>
      <c r="R333" s="4"/>
      <c r="S333" s="4"/>
      <c r="T333" s="4"/>
      <c r="U333" s="4"/>
    </row>
    <row r="334" spans="2:21" ht="12.75">
      <c r="B334" s="2"/>
      <c r="C334" s="3"/>
      <c r="D334" s="4"/>
      <c r="E334" s="4"/>
      <c r="F334" s="168"/>
      <c r="G334" s="4"/>
      <c r="H334" s="4"/>
      <c r="I334" s="4"/>
      <c r="J334" s="4"/>
      <c r="K334" s="4"/>
      <c r="L334" s="4"/>
      <c r="M334" s="4"/>
      <c r="N334" s="4"/>
      <c r="O334" s="4"/>
      <c r="P334" s="4"/>
      <c r="Q334" s="4"/>
      <c r="R334" s="4"/>
      <c r="S334" s="4"/>
      <c r="T334" s="4"/>
      <c r="U334" s="4"/>
    </row>
    <row r="335" spans="2:21" ht="12.75">
      <c r="B335" s="2"/>
      <c r="C335" s="3"/>
      <c r="D335" s="4"/>
      <c r="E335" s="4"/>
      <c r="F335" s="168"/>
      <c r="G335" s="4"/>
      <c r="H335" s="4"/>
      <c r="I335" s="4"/>
      <c r="J335" s="4"/>
      <c r="K335" s="4"/>
      <c r="L335" s="4"/>
      <c r="M335" s="4"/>
      <c r="N335" s="4"/>
      <c r="O335" s="4"/>
      <c r="P335" s="4"/>
      <c r="Q335" s="4"/>
      <c r="R335" s="4"/>
      <c r="S335" s="4"/>
      <c r="T335" s="4"/>
      <c r="U335" s="4"/>
    </row>
    <row r="336" spans="2:21" ht="12.75">
      <c r="B336" s="2"/>
      <c r="C336" s="3"/>
      <c r="D336" s="4"/>
      <c r="E336" s="4"/>
      <c r="F336" s="168"/>
      <c r="G336" s="4"/>
      <c r="H336" s="4"/>
      <c r="I336" s="4"/>
      <c r="J336" s="4"/>
      <c r="K336" s="4"/>
      <c r="L336" s="4"/>
      <c r="M336" s="4"/>
      <c r="N336" s="4"/>
      <c r="O336" s="4"/>
      <c r="P336" s="4"/>
      <c r="Q336" s="4"/>
      <c r="R336" s="4"/>
      <c r="S336" s="4"/>
      <c r="T336" s="4"/>
      <c r="U336" s="4"/>
    </row>
    <row r="337" spans="2:21" ht="12.75">
      <c r="B337" s="2"/>
      <c r="C337" s="3"/>
      <c r="D337" s="4"/>
      <c r="E337" s="4"/>
      <c r="F337" s="168"/>
      <c r="G337" s="4"/>
      <c r="H337" s="4"/>
      <c r="I337" s="4"/>
      <c r="J337" s="4"/>
      <c r="K337" s="4"/>
      <c r="L337" s="4"/>
      <c r="M337" s="4"/>
      <c r="N337" s="4"/>
      <c r="O337" s="4"/>
      <c r="P337" s="4"/>
      <c r="Q337" s="4"/>
      <c r="R337" s="4"/>
      <c r="S337" s="4"/>
      <c r="T337" s="4"/>
      <c r="U337" s="4"/>
    </row>
    <row r="338" spans="2:21" ht="12.75">
      <c r="B338" s="2"/>
      <c r="C338" s="3"/>
      <c r="D338" s="4"/>
      <c r="E338" s="4"/>
      <c r="F338" s="168"/>
      <c r="G338" s="4"/>
      <c r="H338" s="4"/>
      <c r="I338" s="4"/>
      <c r="J338" s="4"/>
      <c r="K338" s="4"/>
      <c r="L338" s="4"/>
      <c r="M338" s="4"/>
      <c r="N338" s="4"/>
      <c r="O338" s="4"/>
      <c r="P338" s="4"/>
      <c r="Q338" s="4"/>
      <c r="R338" s="4"/>
      <c r="S338" s="4"/>
      <c r="T338" s="4"/>
      <c r="U338" s="4"/>
    </row>
    <row r="339" spans="2:21" ht="12.75">
      <c r="B339" s="2"/>
      <c r="C339" s="3"/>
      <c r="D339" s="4"/>
      <c r="E339" s="4"/>
      <c r="F339" s="168"/>
      <c r="G339" s="4"/>
      <c r="H339" s="4"/>
      <c r="I339" s="4"/>
      <c r="J339" s="4"/>
      <c r="K339" s="4"/>
      <c r="L339" s="4"/>
      <c r="M339" s="4"/>
      <c r="N339" s="4"/>
      <c r="O339" s="4"/>
      <c r="P339" s="4"/>
      <c r="Q339" s="4"/>
      <c r="R339" s="4"/>
      <c r="S339" s="4"/>
      <c r="T339" s="4"/>
      <c r="U339" s="4"/>
    </row>
    <row r="340" spans="2:21" ht="12.75">
      <c r="B340" s="2"/>
      <c r="C340" s="3"/>
      <c r="D340" s="4"/>
      <c r="E340" s="4"/>
      <c r="F340" s="168"/>
      <c r="G340" s="4"/>
      <c r="H340" s="4"/>
      <c r="I340" s="4"/>
      <c r="J340" s="4"/>
      <c r="K340" s="4"/>
      <c r="L340" s="4"/>
      <c r="M340" s="4"/>
      <c r="N340" s="4"/>
      <c r="O340" s="4"/>
      <c r="P340" s="4"/>
      <c r="Q340" s="4"/>
      <c r="R340" s="4"/>
      <c r="S340" s="4"/>
      <c r="T340" s="4"/>
      <c r="U340" s="4"/>
    </row>
    <row r="341" spans="2:21" ht="12.75">
      <c r="B341" s="2"/>
      <c r="C341" s="3"/>
      <c r="D341" s="4"/>
      <c r="E341" s="4"/>
      <c r="F341" s="168"/>
      <c r="G341" s="4"/>
      <c r="H341" s="4"/>
      <c r="I341" s="4"/>
      <c r="J341" s="4"/>
      <c r="K341" s="4"/>
      <c r="L341" s="4"/>
      <c r="M341" s="4"/>
      <c r="N341" s="4"/>
      <c r="O341" s="4"/>
      <c r="P341" s="4"/>
      <c r="Q341" s="4"/>
      <c r="R341" s="4"/>
      <c r="S341" s="4"/>
      <c r="T341" s="4"/>
      <c r="U341" s="4"/>
    </row>
    <row r="342" spans="2:21" ht="12.75">
      <c r="B342" s="2"/>
      <c r="C342" s="3"/>
      <c r="D342" s="4"/>
      <c r="E342" s="4"/>
      <c r="F342" s="168"/>
      <c r="G342" s="4"/>
      <c r="H342" s="4"/>
      <c r="I342" s="4"/>
      <c r="J342" s="4"/>
      <c r="K342" s="4"/>
      <c r="L342" s="4"/>
      <c r="M342" s="4"/>
      <c r="N342" s="4"/>
      <c r="O342" s="4"/>
      <c r="P342" s="4"/>
      <c r="Q342" s="4"/>
      <c r="R342" s="4"/>
      <c r="S342" s="4"/>
      <c r="T342" s="4"/>
      <c r="U342" s="4"/>
    </row>
    <row r="343" spans="2:21" ht="12.75">
      <c r="B343" s="2"/>
      <c r="C343" s="3"/>
      <c r="D343" s="4"/>
      <c r="E343" s="4"/>
      <c r="F343" s="168"/>
      <c r="G343" s="4"/>
      <c r="H343" s="4"/>
      <c r="I343" s="4"/>
      <c r="J343" s="4"/>
      <c r="K343" s="4"/>
      <c r="L343" s="4"/>
      <c r="M343" s="4"/>
      <c r="N343" s="4"/>
      <c r="O343" s="4"/>
      <c r="P343" s="4"/>
      <c r="Q343" s="4"/>
      <c r="R343" s="4"/>
      <c r="S343" s="4"/>
      <c r="T343" s="4"/>
      <c r="U343" s="4"/>
    </row>
    <row r="344" spans="2:21" ht="12.75">
      <c r="B344" s="2"/>
      <c r="C344" s="3"/>
      <c r="D344" s="4"/>
      <c r="E344" s="4"/>
      <c r="F344" s="168"/>
      <c r="G344" s="4"/>
      <c r="H344" s="4"/>
      <c r="I344" s="4"/>
      <c r="J344" s="4"/>
      <c r="K344" s="4"/>
      <c r="L344" s="4"/>
      <c r="M344" s="4"/>
      <c r="N344" s="4"/>
      <c r="O344" s="4"/>
      <c r="P344" s="4"/>
      <c r="Q344" s="4"/>
      <c r="R344" s="4"/>
      <c r="S344" s="4"/>
      <c r="T344" s="4"/>
      <c r="U344" s="4"/>
    </row>
    <row r="345" spans="2:21" ht="12.75">
      <c r="B345" s="2"/>
      <c r="C345" s="3"/>
      <c r="D345" s="4"/>
      <c r="E345" s="4"/>
      <c r="F345" s="168"/>
      <c r="G345" s="4"/>
      <c r="H345" s="4"/>
      <c r="I345" s="4"/>
      <c r="J345" s="4"/>
      <c r="K345" s="4"/>
      <c r="L345" s="4"/>
      <c r="M345" s="4"/>
      <c r="N345" s="4"/>
      <c r="O345" s="4"/>
      <c r="P345" s="4"/>
      <c r="Q345" s="4"/>
      <c r="R345" s="4"/>
      <c r="S345" s="4"/>
      <c r="T345" s="4"/>
      <c r="U345" s="4"/>
    </row>
    <row r="346" spans="2:21" ht="12.75">
      <c r="B346" s="2"/>
      <c r="C346" s="3"/>
      <c r="D346" s="4"/>
      <c r="E346" s="4"/>
      <c r="F346" s="168"/>
      <c r="G346" s="4"/>
      <c r="H346" s="4"/>
      <c r="I346" s="4"/>
      <c r="J346" s="4"/>
      <c r="K346" s="4"/>
      <c r="L346" s="4"/>
      <c r="M346" s="4"/>
      <c r="N346" s="4"/>
      <c r="O346" s="4"/>
      <c r="P346" s="4"/>
      <c r="Q346" s="4"/>
      <c r="R346" s="4"/>
      <c r="S346" s="4"/>
      <c r="T346" s="4"/>
      <c r="U346" s="4"/>
    </row>
    <row r="347" spans="2:21" ht="12.75">
      <c r="B347" s="2"/>
      <c r="C347" s="3"/>
      <c r="D347" s="4"/>
      <c r="E347" s="4"/>
      <c r="F347" s="168"/>
      <c r="G347" s="4"/>
      <c r="H347" s="4"/>
      <c r="I347" s="4"/>
      <c r="J347" s="4"/>
      <c r="K347" s="4"/>
      <c r="L347" s="4"/>
      <c r="M347" s="4"/>
      <c r="N347" s="4"/>
      <c r="O347" s="4"/>
      <c r="P347" s="4"/>
      <c r="Q347" s="4"/>
      <c r="R347" s="4"/>
      <c r="S347" s="4"/>
      <c r="T347" s="4"/>
      <c r="U347" s="4"/>
    </row>
    <row r="348" spans="2:21" ht="12.75">
      <c r="B348" s="2"/>
      <c r="C348" s="3"/>
      <c r="D348" s="4"/>
      <c r="E348" s="4"/>
      <c r="F348" s="168"/>
      <c r="G348" s="4"/>
      <c r="H348" s="4"/>
      <c r="I348" s="4"/>
      <c r="J348" s="4"/>
      <c r="K348" s="4"/>
      <c r="L348" s="4"/>
      <c r="M348" s="4"/>
      <c r="N348" s="4"/>
      <c r="O348" s="4"/>
      <c r="P348" s="4"/>
      <c r="Q348" s="4"/>
      <c r="R348" s="4"/>
      <c r="S348" s="4"/>
      <c r="T348" s="4"/>
      <c r="U348" s="4"/>
    </row>
    <row r="349" spans="2:21" ht="12.75">
      <c r="B349" s="2"/>
      <c r="C349" s="3"/>
      <c r="D349" s="4"/>
      <c r="E349" s="4"/>
      <c r="F349" s="168"/>
      <c r="G349" s="4"/>
      <c r="H349" s="4"/>
      <c r="I349" s="4"/>
      <c r="J349" s="4"/>
      <c r="K349" s="4"/>
      <c r="L349" s="4"/>
      <c r="M349" s="4"/>
      <c r="N349" s="4"/>
      <c r="O349" s="4"/>
      <c r="P349" s="4"/>
      <c r="Q349" s="4"/>
      <c r="R349" s="4"/>
      <c r="S349" s="4"/>
      <c r="T349" s="4"/>
      <c r="U349" s="4"/>
    </row>
    <row r="350" spans="2:21" ht="12.75">
      <c r="B350" s="2"/>
      <c r="C350" s="3"/>
      <c r="D350" s="4"/>
      <c r="E350" s="4"/>
      <c r="F350" s="168"/>
      <c r="G350" s="4"/>
      <c r="H350" s="4"/>
      <c r="I350" s="4"/>
      <c r="J350" s="4"/>
      <c r="K350" s="4"/>
      <c r="L350" s="4"/>
      <c r="M350" s="4"/>
      <c r="N350" s="4"/>
      <c r="O350" s="4"/>
      <c r="P350" s="4"/>
      <c r="Q350" s="4"/>
      <c r="R350" s="4"/>
      <c r="S350" s="4"/>
      <c r="T350" s="4"/>
      <c r="U350" s="4"/>
    </row>
    <row r="351" spans="2:21" ht="12.75">
      <c r="B351" s="2"/>
      <c r="C351" s="3"/>
      <c r="D351" s="4"/>
      <c r="E351" s="4"/>
      <c r="F351" s="168"/>
      <c r="G351" s="4"/>
      <c r="H351" s="4"/>
      <c r="I351" s="4"/>
      <c r="J351" s="4"/>
      <c r="K351" s="4"/>
      <c r="L351" s="4"/>
      <c r="M351" s="4"/>
      <c r="N351" s="4"/>
      <c r="O351" s="4"/>
      <c r="P351" s="4"/>
      <c r="Q351" s="4"/>
      <c r="R351" s="4"/>
      <c r="S351" s="4"/>
      <c r="T351" s="4"/>
      <c r="U351" s="4"/>
    </row>
    <row r="352" spans="2:21" ht="12.75">
      <c r="B352" s="2"/>
      <c r="C352" s="3"/>
      <c r="D352" s="4"/>
      <c r="E352" s="4"/>
      <c r="F352" s="168"/>
      <c r="G352" s="4"/>
      <c r="H352" s="4"/>
      <c r="I352" s="4"/>
      <c r="J352" s="4"/>
      <c r="K352" s="4"/>
      <c r="L352" s="4"/>
      <c r="M352" s="4"/>
      <c r="N352" s="4"/>
      <c r="O352" s="4"/>
      <c r="P352" s="4"/>
      <c r="Q352" s="4"/>
      <c r="R352" s="4"/>
      <c r="S352" s="4"/>
      <c r="T352" s="4"/>
      <c r="U352" s="4"/>
    </row>
    <row r="353" spans="2:21" ht="12.75">
      <c r="B353" s="2"/>
      <c r="C353" s="3"/>
      <c r="D353" s="4"/>
      <c r="E353" s="4"/>
      <c r="F353" s="168"/>
      <c r="G353" s="4"/>
      <c r="H353" s="4"/>
      <c r="I353" s="4"/>
      <c r="J353" s="4"/>
      <c r="K353" s="4"/>
      <c r="L353" s="4"/>
      <c r="M353" s="4"/>
      <c r="N353" s="4"/>
      <c r="O353" s="4"/>
      <c r="P353" s="4"/>
      <c r="Q353" s="4"/>
      <c r="R353" s="4"/>
      <c r="S353" s="4"/>
      <c r="T353" s="4"/>
      <c r="U353" s="4"/>
    </row>
    <row r="354" spans="2:21" ht="12.75">
      <c r="B354" s="2"/>
      <c r="C354" s="3"/>
      <c r="D354" s="4"/>
      <c r="E354" s="4"/>
      <c r="F354" s="168"/>
      <c r="G354" s="4"/>
      <c r="H354" s="4"/>
      <c r="I354" s="4"/>
      <c r="J354" s="4"/>
      <c r="K354" s="4"/>
      <c r="L354" s="4"/>
      <c r="M354" s="4"/>
      <c r="N354" s="4"/>
      <c r="O354" s="4"/>
      <c r="P354" s="4"/>
      <c r="Q354" s="4"/>
      <c r="R354" s="4"/>
      <c r="S354" s="4"/>
      <c r="T354" s="4"/>
      <c r="U354" s="4"/>
    </row>
    <row r="355" spans="2:21" ht="12.75">
      <c r="B355" s="2"/>
      <c r="C355" s="3"/>
      <c r="D355" s="4"/>
      <c r="E355" s="4"/>
      <c r="F355" s="168"/>
      <c r="G355" s="4"/>
      <c r="H355" s="4"/>
      <c r="I355" s="4"/>
      <c r="J355" s="4"/>
      <c r="K355" s="4"/>
      <c r="L355" s="4"/>
      <c r="M355" s="4"/>
      <c r="N355" s="4"/>
      <c r="O355" s="4"/>
      <c r="P355" s="4"/>
      <c r="Q355" s="4"/>
      <c r="R355" s="4"/>
      <c r="S355" s="4"/>
      <c r="T355" s="4"/>
      <c r="U355" s="4"/>
    </row>
    <row r="356" spans="2:21" ht="12.75">
      <c r="B356" s="2"/>
      <c r="C356" s="3"/>
      <c r="D356" s="4"/>
      <c r="E356" s="4"/>
      <c r="F356" s="168"/>
      <c r="G356" s="4"/>
      <c r="H356" s="4"/>
      <c r="I356" s="4"/>
      <c r="J356" s="4"/>
      <c r="K356" s="4"/>
      <c r="L356" s="4"/>
      <c r="M356" s="4"/>
      <c r="N356" s="4"/>
      <c r="O356" s="4"/>
      <c r="P356" s="4"/>
      <c r="Q356" s="4"/>
      <c r="R356" s="4"/>
      <c r="S356" s="4"/>
      <c r="T356" s="4"/>
      <c r="U356" s="4"/>
    </row>
    <row r="357" spans="2:21" ht="12.75">
      <c r="B357" s="2"/>
      <c r="C357" s="3"/>
      <c r="D357" s="4"/>
      <c r="E357" s="4"/>
      <c r="F357" s="168"/>
      <c r="G357" s="4"/>
      <c r="H357" s="4"/>
      <c r="I357" s="4"/>
      <c r="J357" s="4"/>
      <c r="K357" s="4"/>
      <c r="L357" s="4"/>
      <c r="M357" s="4"/>
      <c r="N357" s="4"/>
      <c r="O357" s="4"/>
      <c r="P357" s="4"/>
      <c r="Q357" s="4"/>
      <c r="R357" s="4"/>
      <c r="S357" s="4"/>
      <c r="T357" s="4"/>
      <c r="U357" s="4"/>
    </row>
    <row r="358" spans="2:21" ht="12.75">
      <c r="B358" s="2"/>
      <c r="C358" s="3"/>
      <c r="D358" s="4"/>
      <c r="E358" s="4"/>
      <c r="F358" s="168"/>
      <c r="G358" s="4"/>
      <c r="H358" s="4"/>
      <c r="I358" s="4"/>
      <c r="J358" s="4"/>
      <c r="K358" s="4"/>
      <c r="L358" s="4"/>
      <c r="M358" s="4"/>
      <c r="N358" s="4"/>
      <c r="O358" s="4"/>
      <c r="P358" s="4"/>
      <c r="Q358" s="4"/>
      <c r="R358" s="4"/>
      <c r="S358" s="4"/>
      <c r="T358" s="4"/>
      <c r="U358" s="4"/>
    </row>
    <row r="359" spans="2:21" ht="12.75">
      <c r="B359" s="2"/>
      <c r="C359" s="3"/>
      <c r="D359" s="4"/>
      <c r="E359" s="4"/>
      <c r="F359" s="168"/>
      <c r="G359" s="4"/>
      <c r="H359" s="4"/>
      <c r="I359" s="4"/>
      <c r="J359" s="4"/>
      <c r="K359" s="4"/>
      <c r="L359" s="4"/>
      <c r="M359" s="4"/>
      <c r="N359" s="4"/>
      <c r="O359" s="4"/>
      <c r="P359" s="4"/>
      <c r="Q359" s="4"/>
      <c r="R359" s="4"/>
      <c r="S359" s="4"/>
      <c r="T359" s="4"/>
      <c r="U359" s="4"/>
    </row>
    <row r="360" spans="2:21" ht="12.75">
      <c r="B360" s="2"/>
      <c r="C360" s="3"/>
      <c r="D360" s="4"/>
      <c r="E360" s="4"/>
      <c r="F360" s="168"/>
      <c r="G360" s="4"/>
      <c r="H360" s="4"/>
      <c r="I360" s="4"/>
      <c r="J360" s="4"/>
      <c r="K360" s="4"/>
      <c r="L360" s="4"/>
      <c r="M360" s="4"/>
      <c r="N360" s="4"/>
      <c r="O360" s="4"/>
      <c r="P360" s="4"/>
      <c r="Q360" s="4"/>
      <c r="R360" s="4"/>
      <c r="S360" s="4"/>
      <c r="T360" s="4"/>
      <c r="U360" s="4"/>
    </row>
    <row r="361" spans="2:21" ht="12.75">
      <c r="B361" s="2"/>
      <c r="C361" s="3"/>
      <c r="D361" s="4"/>
      <c r="E361" s="4"/>
      <c r="F361" s="168"/>
      <c r="G361" s="4"/>
      <c r="H361" s="4"/>
      <c r="I361" s="4"/>
      <c r="J361" s="4"/>
      <c r="K361" s="4"/>
      <c r="L361" s="4"/>
      <c r="M361" s="4"/>
      <c r="N361" s="4"/>
      <c r="O361" s="4"/>
      <c r="P361" s="4"/>
      <c r="Q361" s="4"/>
      <c r="R361" s="4"/>
      <c r="S361" s="4"/>
      <c r="T361" s="4"/>
      <c r="U361" s="4"/>
    </row>
    <row r="362" spans="2:21" ht="12.75">
      <c r="B362" s="2"/>
      <c r="C362" s="3"/>
      <c r="D362" s="4"/>
      <c r="E362" s="4"/>
      <c r="F362" s="168"/>
      <c r="G362" s="4"/>
      <c r="H362" s="4"/>
      <c r="I362" s="4"/>
      <c r="J362" s="4"/>
      <c r="K362" s="4"/>
      <c r="L362" s="4"/>
      <c r="M362" s="4"/>
      <c r="N362" s="4"/>
      <c r="O362" s="4"/>
      <c r="P362" s="4"/>
      <c r="Q362" s="4"/>
      <c r="R362" s="4"/>
      <c r="S362" s="4"/>
      <c r="T362" s="4"/>
      <c r="U362" s="4"/>
    </row>
    <row r="363" spans="2:21" ht="12.75">
      <c r="B363" s="2"/>
      <c r="C363" s="3"/>
      <c r="D363" s="4"/>
      <c r="E363" s="4"/>
      <c r="F363" s="168"/>
      <c r="G363" s="4"/>
      <c r="H363" s="4"/>
      <c r="I363" s="4"/>
      <c r="J363" s="4"/>
      <c r="K363" s="4"/>
      <c r="L363" s="4"/>
      <c r="M363" s="4"/>
      <c r="N363" s="4"/>
      <c r="O363" s="4"/>
      <c r="P363" s="4"/>
      <c r="Q363" s="4"/>
      <c r="R363" s="4"/>
      <c r="S363" s="4"/>
      <c r="T363" s="4"/>
      <c r="U363" s="4"/>
    </row>
    <row r="364" spans="2:21" ht="12.75">
      <c r="B364" s="2"/>
      <c r="C364" s="3"/>
      <c r="D364" s="4"/>
      <c r="E364" s="4"/>
      <c r="F364" s="168"/>
      <c r="G364" s="4"/>
      <c r="H364" s="4"/>
      <c r="I364" s="4"/>
      <c r="J364" s="4"/>
      <c r="K364" s="4"/>
      <c r="L364" s="4"/>
      <c r="M364" s="4"/>
      <c r="N364" s="4"/>
      <c r="O364" s="4"/>
      <c r="P364" s="4"/>
      <c r="Q364" s="4"/>
      <c r="R364" s="4"/>
      <c r="S364" s="4"/>
      <c r="T364" s="4"/>
      <c r="U364" s="4"/>
    </row>
    <row r="365" spans="2:21" ht="12.75">
      <c r="B365" s="2"/>
      <c r="C365" s="3"/>
      <c r="D365" s="4"/>
      <c r="E365" s="4"/>
      <c r="F365" s="168"/>
      <c r="G365" s="4"/>
      <c r="H365" s="4"/>
      <c r="I365" s="4"/>
      <c r="J365" s="4"/>
      <c r="K365" s="4"/>
      <c r="L365" s="4"/>
      <c r="M365" s="4"/>
      <c r="N365" s="4"/>
      <c r="O365" s="4"/>
      <c r="P365" s="4"/>
      <c r="Q365" s="4"/>
      <c r="R365" s="4"/>
      <c r="S365" s="4"/>
      <c r="T365" s="4"/>
      <c r="U365" s="4"/>
    </row>
    <row r="366" spans="2:21" ht="12.75">
      <c r="B366" s="2"/>
      <c r="C366" s="3"/>
      <c r="D366" s="4"/>
      <c r="E366" s="4"/>
      <c r="F366" s="168"/>
      <c r="G366" s="4"/>
      <c r="H366" s="4"/>
      <c r="I366" s="4"/>
      <c r="J366" s="4"/>
      <c r="K366" s="4"/>
      <c r="L366" s="4"/>
      <c r="M366" s="4"/>
      <c r="N366" s="4"/>
      <c r="O366" s="4"/>
      <c r="P366" s="4"/>
      <c r="Q366" s="4"/>
      <c r="R366" s="4"/>
      <c r="S366" s="4"/>
      <c r="T366" s="4"/>
      <c r="U366" s="4"/>
    </row>
    <row r="367" spans="2:21" ht="12.75">
      <c r="B367" s="2"/>
      <c r="C367" s="3"/>
      <c r="D367" s="4"/>
      <c r="E367" s="4"/>
      <c r="F367" s="168"/>
      <c r="G367" s="4"/>
      <c r="H367" s="4"/>
      <c r="I367" s="4"/>
      <c r="J367" s="4"/>
      <c r="K367" s="4"/>
      <c r="L367" s="4"/>
      <c r="M367" s="4"/>
      <c r="N367" s="4"/>
      <c r="O367" s="4"/>
      <c r="P367" s="4"/>
      <c r="Q367" s="4"/>
      <c r="R367" s="4"/>
      <c r="S367" s="4"/>
      <c r="T367" s="4"/>
      <c r="U367" s="4"/>
    </row>
    <row r="368" spans="2:21" ht="12.75">
      <c r="B368" s="2"/>
      <c r="C368" s="3"/>
      <c r="D368" s="4"/>
      <c r="E368" s="4"/>
      <c r="F368" s="168"/>
      <c r="G368" s="4"/>
      <c r="H368" s="4"/>
      <c r="I368" s="4"/>
      <c r="J368" s="4"/>
      <c r="K368" s="4"/>
      <c r="L368" s="4"/>
      <c r="M368" s="4"/>
      <c r="N368" s="4"/>
      <c r="O368" s="4"/>
      <c r="P368" s="4"/>
      <c r="Q368" s="4"/>
      <c r="R368" s="4"/>
      <c r="S368" s="4"/>
      <c r="T368" s="4"/>
      <c r="U368" s="4"/>
    </row>
    <row r="369" spans="2:21" ht="12.75">
      <c r="B369" s="2"/>
      <c r="C369" s="3"/>
      <c r="D369" s="4"/>
      <c r="E369" s="4"/>
      <c r="F369" s="168"/>
      <c r="G369" s="4"/>
      <c r="H369" s="4"/>
      <c r="I369" s="4"/>
      <c r="J369" s="4"/>
      <c r="K369" s="4"/>
      <c r="L369" s="4"/>
      <c r="M369" s="4"/>
      <c r="N369" s="4"/>
      <c r="O369" s="4"/>
      <c r="P369" s="4"/>
      <c r="Q369" s="4"/>
      <c r="R369" s="4"/>
      <c r="S369" s="4"/>
      <c r="T369" s="4"/>
      <c r="U369" s="4"/>
    </row>
    <row r="370" spans="2:21" ht="12.75">
      <c r="B370" s="2"/>
      <c r="C370" s="3"/>
      <c r="D370" s="4"/>
      <c r="E370" s="4"/>
      <c r="F370" s="168"/>
      <c r="G370" s="4"/>
      <c r="H370" s="4"/>
      <c r="I370" s="4"/>
      <c r="J370" s="4"/>
      <c r="K370" s="4"/>
      <c r="L370" s="4"/>
      <c r="M370" s="4"/>
      <c r="N370" s="4"/>
      <c r="O370" s="4"/>
      <c r="P370" s="4"/>
      <c r="Q370" s="4"/>
      <c r="R370" s="4"/>
      <c r="S370" s="4"/>
      <c r="T370" s="4"/>
      <c r="U370" s="4"/>
    </row>
    <row r="371" spans="2:21" ht="12.75">
      <c r="B371" s="2"/>
      <c r="C371" s="3"/>
      <c r="D371" s="4"/>
      <c r="E371" s="4"/>
      <c r="F371" s="168"/>
      <c r="G371" s="4"/>
      <c r="H371" s="4"/>
      <c r="I371" s="4"/>
      <c r="J371" s="4"/>
      <c r="K371" s="4"/>
      <c r="L371" s="4"/>
      <c r="M371" s="4"/>
      <c r="N371" s="4"/>
      <c r="O371" s="4"/>
      <c r="P371" s="4"/>
      <c r="Q371" s="4"/>
      <c r="R371" s="4"/>
      <c r="S371" s="4"/>
      <c r="T371" s="4"/>
      <c r="U371" s="4"/>
    </row>
    <row r="372" spans="2:21" ht="12.75">
      <c r="B372" s="2"/>
      <c r="C372" s="3"/>
      <c r="D372" s="4"/>
      <c r="E372" s="4"/>
      <c r="F372" s="168"/>
      <c r="G372" s="4"/>
      <c r="H372" s="4"/>
      <c r="I372" s="4"/>
      <c r="J372" s="4"/>
      <c r="K372" s="4"/>
      <c r="L372" s="4"/>
      <c r="M372" s="4"/>
      <c r="N372" s="4"/>
      <c r="O372" s="4"/>
      <c r="P372" s="4"/>
      <c r="Q372" s="4"/>
      <c r="R372" s="4"/>
      <c r="S372" s="4"/>
      <c r="T372" s="4"/>
      <c r="U372" s="4"/>
    </row>
    <row r="373" spans="2:21" ht="12.75">
      <c r="B373" s="2"/>
      <c r="C373" s="3"/>
      <c r="D373" s="4"/>
      <c r="E373" s="4"/>
      <c r="F373" s="168"/>
      <c r="G373" s="4"/>
      <c r="H373" s="4"/>
      <c r="I373" s="4"/>
      <c r="J373" s="4"/>
      <c r="K373" s="4"/>
      <c r="L373" s="4"/>
      <c r="M373" s="4"/>
      <c r="N373" s="4"/>
      <c r="O373" s="4"/>
      <c r="P373" s="4"/>
      <c r="Q373" s="4"/>
      <c r="R373" s="4"/>
      <c r="S373" s="4"/>
      <c r="T373" s="4"/>
      <c r="U373" s="4"/>
    </row>
    <row r="374" spans="2:21" ht="12.75">
      <c r="B374" s="2"/>
      <c r="C374" s="3"/>
      <c r="D374" s="4"/>
      <c r="E374" s="4"/>
      <c r="F374" s="168"/>
      <c r="G374" s="4"/>
      <c r="H374" s="4"/>
      <c r="I374" s="4"/>
      <c r="J374" s="4"/>
      <c r="K374" s="4"/>
      <c r="L374" s="4"/>
      <c r="M374" s="4"/>
      <c r="N374" s="4"/>
      <c r="O374" s="4"/>
      <c r="P374" s="4"/>
      <c r="Q374" s="4"/>
      <c r="R374" s="4"/>
      <c r="S374" s="4"/>
      <c r="T374" s="4"/>
      <c r="U374" s="4"/>
    </row>
    <row r="375" spans="2:21" ht="12.75">
      <c r="B375" s="2"/>
      <c r="C375" s="3"/>
      <c r="D375" s="4"/>
      <c r="E375" s="4"/>
      <c r="F375" s="168"/>
      <c r="G375" s="4"/>
      <c r="H375" s="4"/>
      <c r="I375" s="4"/>
      <c r="J375" s="4"/>
      <c r="K375" s="4"/>
      <c r="L375" s="4"/>
      <c r="M375" s="4"/>
      <c r="N375" s="4"/>
      <c r="O375" s="4"/>
      <c r="P375" s="4"/>
      <c r="Q375" s="4"/>
      <c r="R375" s="4"/>
      <c r="S375" s="4"/>
      <c r="T375" s="4"/>
      <c r="U375" s="4"/>
    </row>
    <row r="376" spans="2:21" ht="12.75">
      <c r="B376" s="2"/>
      <c r="C376" s="3"/>
      <c r="D376" s="4"/>
      <c r="E376" s="4"/>
      <c r="F376" s="168"/>
      <c r="G376" s="4"/>
      <c r="H376" s="4"/>
      <c r="I376" s="4"/>
      <c r="J376" s="4"/>
      <c r="K376" s="4"/>
      <c r="L376" s="4"/>
      <c r="M376" s="4"/>
      <c r="N376" s="4"/>
      <c r="O376" s="4"/>
      <c r="P376" s="4"/>
      <c r="Q376" s="4"/>
      <c r="R376" s="4"/>
      <c r="S376" s="4"/>
      <c r="T376" s="4"/>
      <c r="U376" s="4"/>
    </row>
    <row r="377" spans="2:21" ht="12.75">
      <c r="B377" s="2"/>
      <c r="C377" s="3"/>
      <c r="D377" s="4"/>
      <c r="E377" s="4"/>
      <c r="F377" s="168"/>
      <c r="G377" s="4"/>
      <c r="H377" s="4"/>
      <c r="I377" s="4"/>
      <c r="J377" s="4"/>
      <c r="K377" s="4"/>
      <c r="L377" s="4"/>
      <c r="M377" s="4"/>
      <c r="N377" s="4"/>
      <c r="O377" s="4"/>
      <c r="P377" s="4"/>
      <c r="Q377" s="4"/>
      <c r="R377" s="4"/>
      <c r="S377" s="4"/>
      <c r="T377" s="4"/>
      <c r="U377" s="4"/>
    </row>
    <row r="378" spans="2:21" ht="12.75">
      <c r="B378" s="2"/>
      <c r="C378" s="3"/>
      <c r="D378" s="4"/>
      <c r="E378" s="4"/>
      <c r="F378" s="168"/>
      <c r="G378" s="4"/>
      <c r="H378" s="4"/>
      <c r="I378" s="4"/>
      <c r="J378" s="4"/>
      <c r="K378" s="4"/>
      <c r="L378" s="4"/>
      <c r="M378" s="4"/>
      <c r="N378" s="4"/>
      <c r="O378" s="4"/>
      <c r="P378" s="4"/>
      <c r="Q378" s="4"/>
      <c r="R378" s="4"/>
      <c r="S378" s="4"/>
      <c r="T378" s="4"/>
      <c r="U378" s="4"/>
    </row>
    <row r="379" spans="2:21" ht="12.75">
      <c r="B379" s="2"/>
      <c r="C379" s="3"/>
      <c r="D379" s="4"/>
      <c r="E379" s="4"/>
      <c r="F379" s="168"/>
      <c r="G379" s="4"/>
      <c r="H379" s="4"/>
      <c r="I379" s="4"/>
      <c r="J379" s="4"/>
      <c r="K379" s="4"/>
      <c r="L379" s="4"/>
      <c r="M379" s="4"/>
      <c r="N379" s="4"/>
      <c r="O379" s="4"/>
      <c r="P379" s="4"/>
      <c r="Q379" s="4"/>
      <c r="R379" s="4"/>
      <c r="S379" s="4"/>
      <c r="T379" s="4"/>
      <c r="U379" s="4"/>
    </row>
    <row r="380" spans="2:21" ht="12.75">
      <c r="B380" s="2"/>
      <c r="C380" s="3"/>
      <c r="D380" s="4"/>
      <c r="E380" s="4"/>
      <c r="F380" s="168"/>
      <c r="G380" s="4"/>
      <c r="H380" s="4"/>
      <c r="I380" s="4"/>
      <c r="J380" s="4"/>
      <c r="K380" s="4"/>
      <c r="L380" s="4"/>
      <c r="M380" s="4"/>
      <c r="N380" s="4"/>
      <c r="O380" s="4"/>
      <c r="P380" s="4"/>
      <c r="Q380" s="4"/>
      <c r="R380" s="4"/>
      <c r="S380" s="4"/>
      <c r="T380" s="4"/>
      <c r="U380" s="4"/>
    </row>
    <row r="381" spans="2:21" ht="12.75">
      <c r="B381" s="2"/>
      <c r="C381" s="3"/>
      <c r="D381" s="4"/>
      <c r="E381" s="4"/>
      <c r="F381" s="168"/>
      <c r="G381" s="4"/>
      <c r="H381" s="4"/>
      <c r="I381" s="4"/>
      <c r="J381" s="4"/>
      <c r="K381" s="4"/>
      <c r="L381" s="4"/>
      <c r="M381" s="4"/>
      <c r="N381" s="4"/>
      <c r="O381" s="4"/>
      <c r="P381" s="4"/>
      <c r="Q381" s="4"/>
      <c r="R381" s="4"/>
      <c r="S381" s="4"/>
      <c r="T381" s="4"/>
      <c r="U381" s="4"/>
    </row>
    <row r="382" spans="2:21" ht="12.75">
      <c r="B382" s="2"/>
      <c r="C382" s="3"/>
      <c r="D382" s="4"/>
      <c r="E382" s="4"/>
      <c r="F382" s="168"/>
      <c r="G382" s="4"/>
      <c r="H382" s="4"/>
      <c r="I382" s="4"/>
      <c r="J382" s="4"/>
      <c r="K382" s="4"/>
      <c r="L382" s="4"/>
      <c r="M382" s="4"/>
      <c r="N382" s="4"/>
      <c r="O382" s="4"/>
      <c r="P382" s="4"/>
      <c r="Q382" s="4"/>
      <c r="R382" s="4"/>
      <c r="S382" s="4"/>
      <c r="T382" s="4"/>
      <c r="U382" s="4"/>
    </row>
    <row r="383" spans="2:21" ht="12.75">
      <c r="B383" s="2"/>
      <c r="C383" s="3"/>
      <c r="D383" s="4"/>
      <c r="E383" s="4"/>
      <c r="F383" s="168"/>
      <c r="G383" s="4"/>
      <c r="H383" s="4"/>
      <c r="I383" s="4"/>
      <c r="J383" s="4"/>
      <c r="K383" s="4"/>
      <c r="L383" s="4"/>
      <c r="M383" s="4"/>
      <c r="N383" s="4"/>
      <c r="O383" s="4"/>
      <c r="P383" s="4"/>
      <c r="Q383" s="4"/>
      <c r="R383" s="4"/>
      <c r="S383" s="4"/>
      <c r="T383" s="4"/>
      <c r="U383" s="4"/>
    </row>
    <row r="384" spans="2:21" ht="12.75">
      <c r="B384" s="2"/>
      <c r="C384" s="3"/>
      <c r="D384" s="4"/>
      <c r="E384" s="4"/>
      <c r="F384" s="168"/>
      <c r="G384" s="4"/>
      <c r="H384" s="4"/>
      <c r="I384" s="4"/>
      <c r="J384" s="4"/>
      <c r="K384" s="4"/>
      <c r="L384" s="4"/>
      <c r="M384" s="4"/>
      <c r="N384" s="4"/>
      <c r="O384" s="4"/>
      <c r="P384" s="4"/>
      <c r="Q384" s="4"/>
      <c r="R384" s="4"/>
      <c r="S384" s="4"/>
      <c r="T384" s="4"/>
      <c r="U384" s="4"/>
    </row>
    <row r="385" spans="2:21" ht="12.75">
      <c r="B385" s="2"/>
      <c r="C385" s="3"/>
      <c r="D385" s="4"/>
      <c r="E385" s="4"/>
      <c r="F385" s="168"/>
      <c r="G385" s="4"/>
      <c r="H385" s="4"/>
      <c r="I385" s="4"/>
      <c r="J385" s="4"/>
      <c r="K385" s="4"/>
      <c r="L385" s="4"/>
      <c r="M385" s="4"/>
      <c r="N385" s="4"/>
      <c r="O385" s="4"/>
      <c r="P385" s="4"/>
      <c r="Q385" s="4"/>
      <c r="R385" s="4"/>
      <c r="S385" s="4"/>
      <c r="T385" s="4"/>
      <c r="U385" s="4"/>
    </row>
    <row r="386" spans="2:21" ht="12.75">
      <c r="B386" s="2"/>
      <c r="C386" s="3"/>
      <c r="D386" s="4"/>
      <c r="E386" s="4"/>
      <c r="F386" s="168"/>
      <c r="G386" s="4"/>
      <c r="H386" s="4"/>
      <c r="I386" s="4"/>
      <c r="J386" s="4"/>
      <c r="K386" s="4"/>
      <c r="L386" s="4"/>
      <c r="M386" s="4"/>
      <c r="N386" s="4"/>
      <c r="O386" s="4"/>
      <c r="P386" s="4"/>
      <c r="Q386" s="4"/>
      <c r="R386" s="4"/>
      <c r="S386" s="4"/>
      <c r="T386" s="4"/>
      <c r="U386" s="4"/>
    </row>
    <row r="387" spans="2:21" ht="12.75">
      <c r="B387" s="2"/>
      <c r="C387" s="3"/>
      <c r="D387" s="4"/>
      <c r="E387" s="4"/>
      <c r="F387" s="168"/>
      <c r="G387" s="4"/>
      <c r="H387" s="4"/>
      <c r="I387" s="4"/>
      <c r="J387" s="4"/>
      <c r="K387" s="4"/>
      <c r="L387" s="4"/>
      <c r="M387" s="4"/>
      <c r="N387" s="4"/>
      <c r="O387" s="4"/>
      <c r="P387" s="4"/>
      <c r="Q387" s="4"/>
      <c r="R387" s="4"/>
      <c r="S387" s="4"/>
      <c r="T387" s="4"/>
      <c r="U387" s="4"/>
    </row>
    <row r="388" spans="2:21" ht="12.75">
      <c r="B388" s="2"/>
      <c r="C388" s="3"/>
      <c r="D388" s="4"/>
      <c r="E388" s="4"/>
      <c r="F388" s="168"/>
      <c r="G388" s="4"/>
      <c r="H388" s="4"/>
      <c r="I388" s="4"/>
      <c r="J388" s="4"/>
      <c r="K388" s="4"/>
      <c r="L388" s="4"/>
      <c r="M388" s="4"/>
      <c r="N388" s="4"/>
      <c r="O388" s="4"/>
      <c r="P388" s="4"/>
      <c r="Q388" s="4"/>
      <c r="R388" s="4"/>
      <c r="S388" s="4"/>
      <c r="T388" s="4"/>
      <c r="U388" s="4"/>
    </row>
    <row r="389" spans="2:21" ht="12.75">
      <c r="B389" s="2"/>
      <c r="C389" s="3"/>
      <c r="D389" s="4"/>
      <c r="E389" s="4"/>
      <c r="F389" s="168"/>
      <c r="G389" s="4"/>
      <c r="H389" s="4"/>
      <c r="I389" s="4"/>
      <c r="J389" s="4"/>
      <c r="K389" s="4"/>
      <c r="L389" s="4"/>
      <c r="M389" s="4"/>
      <c r="N389" s="4"/>
      <c r="O389" s="4"/>
      <c r="P389" s="4"/>
      <c r="Q389" s="4"/>
      <c r="R389" s="4"/>
      <c r="S389" s="4"/>
      <c r="T389" s="4"/>
      <c r="U389" s="4"/>
    </row>
    <row r="390" spans="2:21" ht="12.75">
      <c r="B390" s="2"/>
      <c r="C390" s="3"/>
      <c r="D390" s="4"/>
      <c r="E390" s="4"/>
      <c r="F390" s="168"/>
      <c r="G390" s="4"/>
      <c r="H390" s="4"/>
      <c r="I390" s="4"/>
      <c r="J390" s="4"/>
      <c r="K390" s="4"/>
      <c r="L390" s="4"/>
      <c r="M390" s="4"/>
      <c r="N390" s="4"/>
      <c r="O390" s="4"/>
      <c r="P390" s="4"/>
      <c r="Q390" s="4"/>
      <c r="R390" s="4"/>
      <c r="S390" s="4"/>
      <c r="T390" s="4"/>
      <c r="U390" s="4"/>
    </row>
    <row r="391" spans="2:21" ht="12.75">
      <c r="B391" s="2"/>
      <c r="C391" s="3"/>
      <c r="D391" s="4"/>
      <c r="E391" s="4"/>
      <c r="F391" s="168"/>
      <c r="G391" s="4"/>
      <c r="H391" s="4"/>
      <c r="I391" s="4"/>
      <c r="J391" s="4"/>
      <c r="K391" s="4"/>
      <c r="L391" s="4"/>
      <c r="M391" s="4"/>
      <c r="N391" s="4"/>
      <c r="O391" s="4"/>
      <c r="P391" s="4"/>
      <c r="Q391" s="4"/>
      <c r="R391" s="4"/>
      <c r="S391" s="4"/>
      <c r="T391" s="4"/>
      <c r="U391" s="4"/>
    </row>
    <row r="392" spans="2:21" ht="12.75">
      <c r="B392" s="2"/>
      <c r="C392" s="3"/>
      <c r="D392" s="4"/>
      <c r="E392" s="4"/>
      <c r="F392" s="168"/>
      <c r="G392" s="4"/>
      <c r="H392" s="4"/>
      <c r="I392" s="4"/>
      <c r="J392" s="4"/>
      <c r="K392" s="4"/>
      <c r="L392" s="4"/>
      <c r="M392" s="4"/>
      <c r="N392" s="4"/>
      <c r="O392" s="4"/>
      <c r="P392" s="4"/>
      <c r="Q392" s="4"/>
      <c r="R392" s="4"/>
      <c r="S392" s="4"/>
      <c r="T392" s="4"/>
      <c r="U392" s="4"/>
    </row>
    <row r="393" spans="2:21" ht="12.75">
      <c r="B393" s="2"/>
      <c r="C393" s="3"/>
      <c r="D393" s="4"/>
      <c r="E393" s="4"/>
      <c r="F393" s="168"/>
      <c r="G393" s="4"/>
      <c r="H393" s="4"/>
      <c r="I393" s="4"/>
      <c r="J393" s="4"/>
      <c r="K393" s="4"/>
      <c r="L393" s="4"/>
      <c r="M393" s="4"/>
      <c r="N393" s="4"/>
      <c r="O393" s="4"/>
      <c r="P393" s="4"/>
      <c r="Q393" s="4"/>
      <c r="R393" s="4"/>
      <c r="S393" s="4"/>
      <c r="T393" s="4"/>
      <c r="U393" s="4"/>
    </row>
    <row r="394" spans="2:21" ht="12.75">
      <c r="B394" s="2"/>
      <c r="C394" s="3"/>
      <c r="D394" s="4"/>
      <c r="E394" s="4"/>
      <c r="F394" s="168"/>
      <c r="G394" s="4"/>
      <c r="H394" s="4"/>
      <c r="I394" s="4"/>
      <c r="J394" s="4"/>
      <c r="K394" s="4"/>
      <c r="L394" s="4"/>
      <c r="M394" s="4"/>
      <c r="N394" s="4"/>
      <c r="O394" s="4"/>
      <c r="P394" s="4"/>
      <c r="Q394" s="4"/>
      <c r="R394" s="4"/>
      <c r="S394" s="4"/>
      <c r="T394" s="4"/>
      <c r="U394" s="4"/>
    </row>
    <row r="395" spans="2:21" ht="12.75">
      <c r="B395" s="2"/>
      <c r="C395" s="3"/>
      <c r="D395" s="4"/>
      <c r="E395" s="4"/>
      <c r="F395" s="168"/>
      <c r="G395" s="4"/>
      <c r="H395" s="4"/>
      <c r="I395" s="4"/>
      <c r="J395" s="4"/>
      <c r="K395" s="4"/>
      <c r="L395" s="4"/>
      <c r="M395" s="4"/>
      <c r="N395" s="4"/>
      <c r="O395" s="4"/>
      <c r="P395" s="4"/>
      <c r="Q395" s="4"/>
      <c r="R395" s="4"/>
      <c r="S395" s="4"/>
      <c r="T395" s="4"/>
      <c r="U395" s="4"/>
    </row>
    <row r="396" spans="2:21" ht="12.75">
      <c r="B396" s="2"/>
      <c r="C396" s="3"/>
      <c r="D396" s="4"/>
      <c r="E396" s="4"/>
      <c r="F396" s="168"/>
      <c r="G396" s="4"/>
      <c r="H396" s="4"/>
      <c r="I396" s="4"/>
      <c r="J396" s="4"/>
      <c r="K396" s="4"/>
      <c r="L396" s="4"/>
      <c r="M396" s="4"/>
      <c r="N396" s="4"/>
      <c r="O396" s="4"/>
      <c r="P396" s="4"/>
      <c r="Q396" s="4"/>
      <c r="R396" s="4"/>
      <c r="S396" s="4"/>
      <c r="T396" s="4"/>
      <c r="U396" s="4"/>
    </row>
    <row r="397" spans="2:21" ht="12.75">
      <c r="B397" s="2"/>
      <c r="C397" s="3"/>
      <c r="D397" s="4"/>
      <c r="E397" s="4"/>
      <c r="F397" s="168"/>
      <c r="G397" s="4"/>
      <c r="H397" s="4"/>
      <c r="I397" s="4"/>
      <c r="J397" s="4"/>
      <c r="K397" s="4"/>
      <c r="L397" s="4"/>
      <c r="M397" s="4"/>
      <c r="N397" s="4"/>
      <c r="O397" s="4"/>
      <c r="P397" s="4"/>
      <c r="Q397" s="4"/>
      <c r="R397" s="4"/>
      <c r="S397" s="4"/>
      <c r="T397" s="4"/>
      <c r="U397" s="4"/>
    </row>
    <row r="398" spans="2:21" ht="12.75">
      <c r="B398" s="2"/>
      <c r="C398" s="3"/>
      <c r="D398" s="4"/>
      <c r="E398" s="4"/>
      <c r="F398" s="168"/>
      <c r="G398" s="4"/>
      <c r="H398" s="4"/>
      <c r="I398" s="4"/>
      <c r="J398" s="4"/>
      <c r="K398" s="4"/>
      <c r="L398" s="4"/>
      <c r="M398" s="4"/>
      <c r="N398" s="4"/>
      <c r="O398" s="4"/>
      <c r="P398" s="4"/>
      <c r="Q398" s="4"/>
      <c r="R398" s="4"/>
      <c r="S398" s="4"/>
      <c r="T398" s="4"/>
      <c r="U398" s="4"/>
    </row>
    <row r="399" spans="2:21" ht="12.75">
      <c r="B399" s="2"/>
      <c r="C399" s="3"/>
      <c r="D399" s="4"/>
      <c r="E399" s="4"/>
      <c r="F399" s="168"/>
      <c r="G399" s="4"/>
      <c r="H399" s="4"/>
      <c r="I399" s="4"/>
      <c r="J399" s="4"/>
      <c r="K399" s="4"/>
      <c r="L399" s="4"/>
      <c r="M399" s="4"/>
      <c r="N399" s="4"/>
      <c r="O399" s="4"/>
      <c r="P399" s="4"/>
      <c r="Q399" s="4"/>
      <c r="R399" s="4"/>
      <c r="S399" s="4"/>
      <c r="T399" s="4"/>
      <c r="U399" s="4"/>
    </row>
    <row r="400" spans="2:21" ht="12.75">
      <c r="B400" s="2"/>
      <c r="C400" s="3"/>
      <c r="D400" s="4"/>
      <c r="E400" s="4"/>
      <c r="F400" s="168"/>
      <c r="G400" s="4"/>
      <c r="H400" s="4"/>
      <c r="I400" s="4"/>
      <c r="J400" s="4"/>
      <c r="K400" s="4"/>
      <c r="L400" s="4"/>
      <c r="M400" s="4"/>
      <c r="N400" s="4"/>
      <c r="O400" s="4"/>
      <c r="P400" s="4"/>
      <c r="Q400" s="4"/>
      <c r="R400" s="4"/>
      <c r="S400" s="4"/>
      <c r="T400" s="4"/>
      <c r="U400" s="4"/>
    </row>
    <row r="401" spans="2:21" ht="12.75">
      <c r="B401" s="2"/>
      <c r="C401" s="3"/>
      <c r="D401" s="4"/>
      <c r="E401" s="4"/>
      <c r="F401" s="168"/>
      <c r="G401" s="4"/>
      <c r="H401" s="4"/>
      <c r="I401" s="4"/>
      <c r="J401" s="4"/>
      <c r="K401" s="4"/>
      <c r="L401" s="4"/>
      <c r="M401" s="4"/>
      <c r="N401" s="4"/>
      <c r="O401" s="4"/>
      <c r="P401" s="4"/>
      <c r="Q401" s="4"/>
      <c r="R401" s="4"/>
      <c r="S401" s="4"/>
      <c r="T401" s="4"/>
      <c r="U401" s="4"/>
    </row>
    <row r="402" spans="2:21" ht="12.75">
      <c r="B402" s="2"/>
      <c r="C402" s="3"/>
      <c r="D402" s="4"/>
      <c r="E402" s="4"/>
      <c r="F402" s="168"/>
      <c r="G402" s="4"/>
      <c r="H402" s="4"/>
      <c r="I402" s="4"/>
      <c r="J402" s="4"/>
      <c r="K402" s="4"/>
      <c r="L402" s="4"/>
      <c r="M402" s="4"/>
      <c r="N402" s="4"/>
      <c r="O402" s="4"/>
      <c r="P402" s="4"/>
      <c r="Q402" s="4"/>
      <c r="R402" s="4"/>
      <c r="S402" s="4"/>
      <c r="T402" s="4"/>
      <c r="U402" s="4"/>
    </row>
    <row r="403" spans="2:21" ht="12.75">
      <c r="B403" s="2"/>
      <c r="C403" s="3"/>
      <c r="D403" s="4"/>
      <c r="E403" s="4"/>
      <c r="F403" s="168"/>
      <c r="G403" s="4"/>
      <c r="H403" s="4"/>
      <c r="I403" s="4"/>
      <c r="J403" s="4"/>
      <c r="K403" s="4"/>
      <c r="L403" s="4"/>
      <c r="M403" s="4"/>
      <c r="N403" s="4"/>
      <c r="O403" s="4"/>
      <c r="P403" s="4"/>
      <c r="Q403" s="4"/>
      <c r="R403" s="4"/>
      <c r="S403" s="4"/>
      <c r="T403" s="4"/>
      <c r="U403" s="4"/>
    </row>
    <row r="404" spans="2:21" ht="12.75">
      <c r="B404" s="2"/>
      <c r="C404" s="3"/>
      <c r="D404" s="4"/>
      <c r="E404" s="4"/>
      <c r="F404" s="168"/>
      <c r="G404" s="4"/>
      <c r="H404" s="4"/>
      <c r="I404" s="4"/>
      <c r="J404" s="4"/>
      <c r="K404" s="4"/>
      <c r="L404" s="4"/>
      <c r="M404" s="4"/>
      <c r="N404" s="4"/>
      <c r="O404" s="4"/>
      <c r="P404" s="4"/>
      <c r="Q404" s="4"/>
      <c r="R404" s="4"/>
      <c r="S404" s="4"/>
      <c r="T404" s="4"/>
      <c r="U404" s="4"/>
    </row>
    <row r="405" spans="2:21" ht="12.75">
      <c r="B405" s="2"/>
      <c r="C405" s="3"/>
      <c r="D405" s="4"/>
      <c r="E405" s="4"/>
      <c r="F405" s="168"/>
      <c r="G405" s="4"/>
      <c r="H405" s="4"/>
      <c r="I405" s="4"/>
      <c r="J405" s="4"/>
      <c r="K405" s="4"/>
      <c r="L405" s="4"/>
      <c r="M405" s="4"/>
      <c r="N405" s="4"/>
      <c r="O405" s="4"/>
      <c r="P405" s="4"/>
      <c r="Q405" s="4"/>
      <c r="R405" s="4"/>
      <c r="S405" s="4"/>
      <c r="T405" s="4"/>
      <c r="U405" s="4"/>
    </row>
    <row r="406" spans="2:21" ht="12.75">
      <c r="B406" s="2"/>
      <c r="C406" s="3"/>
      <c r="D406" s="4"/>
      <c r="E406" s="4"/>
      <c r="F406" s="168"/>
      <c r="G406" s="4"/>
      <c r="H406" s="4"/>
      <c r="I406" s="4"/>
      <c r="J406" s="4"/>
      <c r="K406" s="4"/>
      <c r="L406" s="4"/>
      <c r="M406" s="4"/>
      <c r="N406" s="4"/>
      <c r="O406" s="4"/>
      <c r="P406" s="4"/>
      <c r="Q406" s="4"/>
      <c r="R406" s="4"/>
      <c r="S406" s="4"/>
      <c r="T406" s="4"/>
      <c r="U406" s="4"/>
    </row>
    <row r="407" spans="2:21" ht="12.75">
      <c r="B407" s="2"/>
      <c r="C407" s="3"/>
      <c r="D407" s="4"/>
      <c r="E407" s="4"/>
      <c r="F407" s="168"/>
      <c r="G407" s="4"/>
      <c r="H407" s="4"/>
      <c r="I407" s="4"/>
      <c r="J407" s="4"/>
      <c r="K407" s="4"/>
      <c r="L407" s="4"/>
      <c r="M407" s="4"/>
      <c r="N407" s="4"/>
      <c r="O407" s="4"/>
      <c r="P407" s="4"/>
      <c r="Q407" s="4"/>
      <c r="R407" s="4"/>
      <c r="S407" s="4"/>
      <c r="T407" s="4"/>
      <c r="U407" s="4"/>
    </row>
    <row r="408" spans="2:21" ht="12.75">
      <c r="B408" s="2"/>
      <c r="C408" s="3"/>
      <c r="D408" s="4"/>
      <c r="E408" s="4"/>
      <c r="F408" s="168"/>
      <c r="G408" s="4"/>
      <c r="H408" s="4"/>
      <c r="I408" s="4"/>
      <c r="J408" s="4"/>
      <c r="K408" s="4"/>
      <c r="L408" s="4"/>
      <c r="M408" s="4"/>
      <c r="N408" s="4"/>
      <c r="O408" s="4"/>
      <c r="P408" s="4"/>
      <c r="Q408" s="4"/>
      <c r="R408" s="4"/>
      <c r="S408" s="4"/>
      <c r="T408" s="4"/>
      <c r="U408" s="4"/>
    </row>
    <row r="409" spans="2:21" ht="12.75">
      <c r="B409" s="2"/>
      <c r="C409" s="3"/>
      <c r="D409" s="4"/>
      <c r="E409" s="4"/>
      <c r="F409" s="168"/>
      <c r="G409" s="4"/>
      <c r="H409" s="4"/>
      <c r="I409" s="4"/>
      <c r="J409" s="4"/>
      <c r="K409" s="4"/>
      <c r="L409" s="4"/>
      <c r="M409" s="4"/>
      <c r="N409" s="4"/>
      <c r="O409" s="4"/>
      <c r="P409" s="4"/>
      <c r="Q409" s="4"/>
      <c r="R409" s="4"/>
      <c r="S409" s="4"/>
      <c r="T409" s="4"/>
      <c r="U409" s="4"/>
    </row>
    <row r="410" spans="2:21" ht="12.75">
      <c r="B410" s="2"/>
      <c r="C410" s="3"/>
      <c r="D410" s="4"/>
      <c r="E410" s="4"/>
      <c r="F410" s="168"/>
      <c r="G410" s="4"/>
      <c r="H410" s="4"/>
      <c r="I410" s="4"/>
      <c r="J410" s="4"/>
      <c r="K410" s="4"/>
      <c r="L410" s="4"/>
      <c r="M410" s="4"/>
      <c r="N410" s="4"/>
      <c r="O410" s="4"/>
      <c r="P410" s="4"/>
      <c r="Q410" s="4"/>
      <c r="R410" s="4"/>
      <c r="S410" s="4"/>
      <c r="T410" s="4"/>
      <c r="U410" s="4"/>
    </row>
    <row r="411" spans="2:21" ht="12.75">
      <c r="B411" s="2"/>
      <c r="C411" s="3"/>
      <c r="D411" s="4"/>
      <c r="E411" s="4"/>
      <c r="F411" s="168"/>
      <c r="G411" s="4"/>
      <c r="H411" s="4"/>
      <c r="I411" s="4"/>
      <c r="J411" s="4"/>
      <c r="K411" s="4"/>
      <c r="L411" s="4"/>
      <c r="M411" s="4"/>
      <c r="N411" s="4"/>
      <c r="O411" s="4"/>
      <c r="P411" s="4"/>
      <c r="Q411" s="4"/>
      <c r="R411" s="4"/>
      <c r="S411" s="4"/>
      <c r="T411" s="4"/>
      <c r="U411" s="4"/>
    </row>
    <row r="412" spans="2:21" ht="12.75">
      <c r="B412" s="2"/>
      <c r="C412" s="3"/>
      <c r="D412" s="4"/>
      <c r="E412" s="4"/>
      <c r="F412" s="168"/>
      <c r="G412" s="4"/>
      <c r="H412" s="4"/>
      <c r="I412" s="4"/>
      <c r="J412" s="4"/>
      <c r="K412" s="4"/>
      <c r="L412" s="4"/>
      <c r="M412" s="4"/>
      <c r="N412" s="4"/>
      <c r="O412" s="4"/>
      <c r="P412" s="4"/>
      <c r="Q412" s="4"/>
      <c r="R412" s="4"/>
      <c r="S412" s="4"/>
      <c r="T412" s="4"/>
      <c r="U412" s="4"/>
    </row>
    <row r="413" spans="2:21" ht="12.75">
      <c r="B413" s="2"/>
      <c r="C413" s="3"/>
      <c r="D413" s="4"/>
      <c r="E413" s="4"/>
      <c r="F413" s="168"/>
      <c r="G413" s="4"/>
      <c r="H413" s="4"/>
      <c r="I413" s="4"/>
      <c r="J413" s="4"/>
      <c r="K413" s="4"/>
      <c r="L413" s="4"/>
      <c r="M413" s="4"/>
      <c r="N413" s="4"/>
      <c r="O413" s="4"/>
      <c r="P413" s="4"/>
      <c r="Q413" s="4"/>
      <c r="R413" s="4"/>
      <c r="S413" s="4"/>
      <c r="T413" s="4"/>
      <c r="U413" s="4"/>
    </row>
    <row r="414" spans="2:21" ht="12.75">
      <c r="B414" s="2"/>
      <c r="C414" s="3"/>
      <c r="D414" s="4"/>
      <c r="E414" s="4"/>
      <c r="F414" s="168"/>
      <c r="G414" s="4"/>
      <c r="H414" s="4"/>
      <c r="I414" s="4"/>
      <c r="J414" s="4"/>
      <c r="K414" s="4"/>
      <c r="L414" s="4"/>
      <c r="M414" s="4"/>
      <c r="N414" s="4"/>
      <c r="O414" s="4"/>
      <c r="P414" s="4"/>
      <c r="Q414" s="4"/>
      <c r="R414" s="4"/>
      <c r="S414" s="4"/>
      <c r="T414" s="4"/>
      <c r="U414" s="4"/>
    </row>
    <row r="415" spans="2:21" ht="12.75">
      <c r="B415" s="2"/>
      <c r="C415" s="3"/>
      <c r="D415" s="4"/>
      <c r="E415" s="4"/>
      <c r="F415" s="168"/>
      <c r="G415" s="4"/>
      <c r="H415" s="4"/>
      <c r="I415" s="4"/>
      <c r="J415" s="4"/>
      <c r="K415" s="4"/>
      <c r="L415" s="4"/>
      <c r="M415" s="4"/>
      <c r="N415" s="4"/>
      <c r="O415" s="4"/>
      <c r="P415" s="4"/>
      <c r="Q415" s="4"/>
      <c r="R415" s="4"/>
      <c r="S415" s="4"/>
      <c r="T415" s="4"/>
      <c r="U415" s="4"/>
    </row>
    <row r="416" spans="2:21" ht="12.75">
      <c r="B416" s="2"/>
      <c r="C416" s="3"/>
      <c r="D416" s="4"/>
      <c r="E416" s="4"/>
      <c r="F416" s="168"/>
      <c r="G416" s="4"/>
      <c r="H416" s="4"/>
      <c r="I416" s="4"/>
      <c r="J416" s="4"/>
      <c r="K416" s="4"/>
      <c r="L416" s="4"/>
      <c r="M416" s="4"/>
      <c r="N416" s="4"/>
      <c r="O416" s="4"/>
      <c r="P416" s="4"/>
      <c r="Q416" s="4"/>
      <c r="R416" s="4"/>
      <c r="S416" s="4"/>
      <c r="T416" s="4"/>
      <c r="U416" s="4"/>
    </row>
    <row r="417" spans="2:21" ht="12.75">
      <c r="B417" s="2"/>
      <c r="C417" s="3"/>
      <c r="D417" s="4"/>
      <c r="E417" s="4"/>
      <c r="F417" s="168"/>
      <c r="G417" s="4"/>
      <c r="H417" s="4"/>
      <c r="I417" s="4"/>
      <c r="J417" s="4"/>
      <c r="K417" s="4"/>
      <c r="L417" s="4"/>
      <c r="M417" s="4"/>
      <c r="N417" s="4"/>
      <c r="O417" s="4"/>
      <c r="P417" s="4"/>
      <c r="Q417" s="4"/>
      <c r="R417" s="4"/>
      <c r="S417" s="4"/>
      <c r="T417" s="4"/>
      <c r="U417" s="4"/>
    </row>
    <row r="418" spans="2:21" ht="12.75">
      <c r="B418" s="2"/>
      <c r="C418" s="3"/>
      <c r="D418" s="4"/>
      <c r="E418" s="4"/>
      <c r="F418" s="168"/>
      <c r="G418" s="4"/>
      <c r="H418" s="4"/>
      <c r="I418" s="4"/>
      <c r="J418" s="4"/>
      <c r="K418" s="4"/>
      <c r="L418" s="4"/>
      <c r="M418" s="4"/>
      <c r="N418" s="4"/>
      <c r="O418" s="4"/>
      <c r="P418" s="4"/>
      <c r="Q418" s="4"/>
      <c r="R418" s="4"/>
      <c r="S418" s="4"/>
      <c r="T418" s="4"/>
      <c r="U418" s="4"/>
    </row>
    <row r="419" spans="2:21" ht="12.75">
      <c r="B419" s="2"/>
      <c r="C419" s="3"/>
      <c r="D419" s="4"/>
      <c r="E419" s="4"/>
      <c r="F419" s="168"/>
      <c r="G419" s="4"/>
      <c r="H419" s="4"/>
      <c r="I419" s="4"/>
      <c r="J419" s="4"/>
      <c r="K419" s="4"/>
      <c r="L419" s="4"/>
      <c r="M419" s="4"/>
      <c r="N419" s="4"/>
      <c r="O419" s="4"/>
      <c r="P419" s="4"/>
      <c r="Q419" s="4"/>
      <c r="R419" s="4"/>
      <c r="S419" s="4"/>
      <c r="T419" s="4"/>
      <c r="U419" s="4"/>
    </row>
    <row r="420" spans="2:21" ht="12.75">
      <c r="B420" s="2"/>
      <c r="C420" s="3"/>
      <c r="D420" s="4"/>
      <c r="E420" s="4"/>
      <c r="F420" s="168"/>
      <c r="G420" s="4"/>
      <c r="H420" s="4"/>
      <c r="I420" s="4"/>
      <c r="J420" s="4"/>
      <c r="K420" s="4"/>
      <c r="L420" s="4"/>
      <c r="M420" s="4"/>
      <c r="N420" s="4"/>
      <c r="O420" s="4"/>
      <c r="P420" s="4"/>
      <c r="Q420" s="4"/>
      <c r="R420" s="4"/>
      <c r="S420" s="4"/>
      <c r="T420" s="4"/>
      <c r="U420" s="4"/>
    </row>
    <row r="421" spans="2:21" ht="12.75">
      <c r="B421" s="2"/>
      <c r="C421" s="3"/>
      <c r="D421" s="4"/>
      <c r="E421" s="4"/>
      <c r="F421" s="168"/>
      <c r="G421" s="4"/>
      <c r="H421" s="4"/>
      <c r="I421" s="4"/>
      <c r="J421" s="4"/>
      <c r="K421" s="4"/>
      <c r="L421" s="4"/>
      <c r="M421" s="4"/>
      <c r="N421" s="4"/>
      <c r="O421" s="4"/>
      <c r="P421" s="4"/>
      <c r="Q421" s="4"/>
      <c r="R421" s="4"/>
      <c r="S421" s="4"/>
      <c r="T421" s="4"/>
      <c r="U421" s="4"/>
    </row>
    <row r="422" spans="2:21" ht="12.75">
      <c r="B422" s="2"/>
      <c r="C422" s="3"/>
      <c r="D422" s="4"/>
      <c r="E422" s="4"/>
      <c r="F422" s="168"/>
      <c r="G422" s="4"/>
      <c r="H422" s="4"/>
      <c r="I422" s="4"/>
      <c r="J422" s="4"/>
      <c r="K422" s="4"/>
      <c r="L422" s="4"/>
      <c r="M422" s="4"/>
      <c r="N422" s="4"/>
      <c r="O422" s="4"/>
      <c r="P422" s="4"/>
      <c r="Q422" s="4"/>
      <c r="R422" s="4"/>
      <c r="S422" s="4"/>
      <c r="T422" s="4"/>
      <c r="U422" s="4"/>
    </row>
    <row r="423" spans="2:21" ht="12.75">
      <c r="B423" s="2"/>
      <c r="C423" s="3"/>
      <c r="D423" s="4"/>
      <c r="E423" s="4"/>
      <c r="F423" s="168"/>
      <c r="G423" s="4"/>
      <c r="H423" s="4"/>
      <c r="I423" s="4"/>
      <c r="J423" s="4"/>
      <c r="K423" s="4"/>
      <c r="L423" s="4"/>
      <c r="M423" s="4"/>
      <c r="N423" s="4"/>
      <c r="O423" s="4"/>
      <c r="P423" s="4"/>
      <c r="Q423" s="4"/>
      <c r="R423" s="4"/>
      <c r="S423" s="4"/>
      <c r="T423" s="4"/>
      <c r="U423" s="4"/>
    </row>
    <row r="424" spans="2:21" ht="12.75">
      <c r="B424" s="2"/>
      <c r="C424" s="3"/>
      <c r="D424" s="4"/>
      <c r="E424" s="4"/>
      <c r="F424" s="168"/>
      <c r="G424" s="4"/>
      <c r="H424" s="4"/>
      <c r="I424" s="4"/>
      <c r="J424" s="4"/>
      <c r="K424" s="4"/>
      <c r="L424" s="4"/>
      <c r="M424" s="4"/>
      <c r="N424" s="4"/>
      <c r="O424" s="4"/>
      <c r="P424" s="4"/>
      <c r="Q424" s="4"/>
      <c r="R424" s="4"/>
      <c r="S424" s="4"/>
      <c r="T424" s="4"/>
      <c r="U424" s="4"/>
    </row>
    <row r="425" spans="2:21" ht="12.75">
      <c r="B425" s="2"/>
      <c r="C425" s="3"/>
      <c r="D425" s="4"/>
      <c r="E425" s="4"/>
      <c r="F425" s="168"/>
      <c r="G425" s="4"/>
      <c r="H425" s="4"/>
      <c r="I425" s="4"/>
      <c r="J425" s="4"/>
      <c r="K425" s="4"/>
      <c r="L425" s="4"/>
      <c r="M425" s="4"/>
      <c r="N425" s="4"/>
      <c r="O425" s="4"/>
      <c r="P425" s="4"/>
      <c r="Q425" s="4"/>
      <c r="R425" s="4"/>
      <c r="S425" s="4"/>
      <c r="T425" s="4"/>
      <c r="U425" s="4"/>
    </row>
    <row r="426" spans="2:21" ht="12.75">
      <c r="B426" s="2"/>
      <c r="C426" s="3"/>
      <c r="D426" s="4"/>
      <c r="E426" s="4"/>
      <c r="F426" s="168"/>
      <c r="G426" s="4"/>
      <c r="H426" s="4"/>
      <c r="I426" s="4"/>
      <c r="J426" s="4"/>
      <c r="K426" s="4"/>
      <c r="L426" s="4"/>
      <c r="M426" s="4"/>
      <c r="N426" s="4"/>
      <c r="O426" s="4"/>
      <c r="P426" s="4"/>
      <c r="Q426" s="4"/>
      <c r="R426" s="4"/>
      <c r="S426" s="4"/>
      <c r="T426" s="4"/>
      <c r="U426" s="4"/>
    </row>
    <row r="427" spans="2:21" ht="12.75">
      <c r="B427" s="2"/>
      <c r="C427" s="3"/>
      <c r="D427" s="4"/>
      <c r="E427" s="4"/>
      <c r="F427" s="168"/>
      <c r="G427" s="4"/>
      <c r="H427" s="4"/>
      <c r="I427" s="4"/>
      <c r="J427" s="4"/>
      <c r="K427" s="4"/>
      <c r="L427" s="4"/>
      <c r="M427" s="4"/>
      <c r="N427" s="4"/>
      <c r="O427" s="4"/>
      <c r="P427" s="4"/>
      <c r="Q427" s="4"/>
      <c r="R427" s="4"/>
      <c r="S427" s="4"/>
      <c r="T427" s="4"/>
      <c r="U427" s="4"/>
    </row>
    <row r="428" spans="2:21" ht="12.75">
      <c r="B428" s="2"/>
      <c r="C428" s="3"/>
      <c r="D428" s="4"/>
      <c r="E428" s="4"/>
      <c r="F428" s="168"/>
      <c r="G428" s="4"/>
      <c r="H428" s="4"/>
      <c r="I428" s="4"/>
      <c r="J428" s="4"/>
      <c r="K428" s="4"/>
      <c r="L428" s="4"/>
      <c r="M428" s="4"/>
      <c r="N428" s="4"/>
      <c r="O428" s="4"/>
      <c r="P428" s="4"/>
      <c r="Q428" s="4"/>
      <c r="R428" s="4"/>
      <c r="S428" s="4"/>
      <c r="T428" s="4"/>
      <c r="U428" s="4"/>
    </row>
    <row r="429" spans="2:21" ht="12.75">
      <c r="B429" s="2"/>
      <c r="C429" s="3"/>
      <c r="D429" s="4"/>
      <c r="E429" s="4"/>
      <c r="F429" s="168"/>
      <c r="G429" s="4"/>
      <c r="H429" s="4"/>
      <c r="I429" s="4"/>
      <c r="J429" s="4"/>
      <c r="K429" s="4"/>
      <c r="L429" s="4"/>
      <c r="M429" s="4"/>
      <c r="N429" s="4"/>
      <c r="O429" s="4"/>
      <c r="P429" s="4"/>
      <c r="Q429" s="4"/>
      <c r="R429" s="4"/>
      <c r="S429" s="4"/>
      <c r="T429" s="4"/>
      <c r="U429" s="4"/>
    </row>
    <row r="430" spans="2:21" ht="12.75">
      <c r="B430" s="2"/>
      <c r="C430" s="3"/>
      <c r="D430" s="4"/>
      <c r="E430" s="4"/>
      <c r="F430" s="168"/>
      <c r="G430" s="4"/>
      <c r="H430" s="4"/>
      <c r="I430" s="4"/>
      <c r="J430" s="4"/>
      <c r="K430" s="4"/>
      <c r="L430" s="4"/>
      <c r="M430" s="4"/>
      <c r="N430" s="4"/>
      <c r="O430" s="4"/>
      <c r="P430" s="4"/>
      <c r="Q430" s="4"/>
      <c r="R430" s="4"/>
      <c r="S430" s="4"/>
      <c r="T430" s="4"/>
      <c r="U430" s="4"/>
    </row>
    <row r="431" spans="2:21" ht="12.75">
      <c r="B431" s="2"/>
      <c r="C431" s="3"/>
      <c r="D431" s="4"/>
      <c r="E431" s="4"/>
      <c r="F431" s="168"/>
      <c r="G431" s="4"/>
      <c r="H431" s="4"/>
      <c r="I431" s="4"/>
      <c r="J431" s="4"/>
      <c r="K431" s="4"/>
      <c r="L431" s="4"/>
      <c r="M431" s="4"/>
      <c r="N431" s="4"/>
      <c r="O431" s="4"/>
      <c r="P431" s="4"/>
      <c r="Q431" s="4"/>
      <c r="R431" s="4"/>
      <c r="S431" s="4"/>
      <c r="T431" s="4"/>
      <c r="U431" s="4"/>
    </row>
    <row r="432" spans="2:21" ht="12.75">
      <c r="B432" s="2"/>
      <c r="C432" s="3"/>
      <c r="D432" s="4"/>
      <c r="E432" s="4"/>
      <c r="F432" s="168"/>
      <c r="G432" s="4"/>
      <c r="H432" s="4"/>
      <c r="I432" s="4"/>
      <c r="J432" s="4"/>
      <c r="K432" s="4"/>
      <c r="L432" s="4"/>
      <c r="M432" s="4"/>
      <c r="N432" s="4"/>
      <c r="O432" s="4"/>
      <c r="P432" s="4"/>
      <c r="Q432" s="4"/>
      <c r="R432" s="4"/>
      <c r="S432" s="4"/>
      <c r="T432" s="4"/>
      <c r="U432" s="4"/>
    </row>
    <row r="433" spans="2:21" ht="12.75">
      <c r="B433" s="2"/>
      <c r="C433" s="3"/>
      <c r="D433" s="4"/>
      <c r="E433" s="4"/>
      <c r="F433" s="168"/>
      <c r="G433" s="4"/>
      <c r="H433" s="4"/>
      <c r="I433" s="4"/>
      <c r="J433" s="4"/>
      <c r="K433" s="4"/>
      <c r="L433" s="4"/>
      <c r="M433" s="4"/>
      <c r="N433" s="4"/>
      <c r="O433" s="4"/>
      <c r="P433" s="4"/>
      <c r="Q433" s="4"/>
      <c r="R433" s="4"/>
      <c r="S433" s="4"/>
      <c r="T433" s="4"/>
      <c r="U433" s="4"/>
    </row>
    <row r="434" spans="2:21" ht="12.75">
      <c r="B434" s="2"/>
      <c r="C434" s="3"/>
      <c r="D434" s="4"/>
      <c r="E434" s="4"/>
      <c r="F434" s="168"/>
      <c r="G434" s="4"/>
      <c r="H434" s="4"/>
      <c r="I434" s="4"/>
      <c r="J434" s="4"/>
      <c r="K434" s="4"/>
      <c r="L434" s="4"/>
      <c r="M434" s="4"/>
      <c r="N434" s="4"/>
      <c r="O434" s="4"/>
      <c r="P434" s="4"/>
      <c r="Q434" s="4"/>
      <c r="R434" s="4"/>
      <c r="S434" s="4"/>
      <c r="T434" s="4"/>
      <c r="U434" s="4"/>
    </row>
    <row r="435" spans="2:21" ht="12.75">
      <c r="B435" s="2"/>
      <c r="C435" s="3"/>
      <c r="D435" s="4"/>
      <c r="E435" s="4"/>
      <c r="F435" s="168"/>
      <c r="G435" s="4"/>
      <c r="H435" s="4"/>
      <c r="I435" s="4"/>
      <c r="J435" s="4"/>
      <c r="K435" s="4"/>
      <c r="L435" s="4"/>
      <c r="M435" s="4"/>
      <c r="N435" s="4"/>
      <c r="O435" s="4"/>
      <c r="P435" s="4"/>
      <c r="Q435" s="4"/>
      <c r="R435" s="4"/>
      <c r="S435" s="4"/>
      <c r="T435" s="4"/>
      <c r="U435" s="4"/>
    </row>
    <row r="436" spans="2:21" ht="12.75">
      <c r="B436" s="2"/>
      <c r="C436" s="3"/>
      <c r="D436" s="4"/>
      <c r="E436" s="4"/>
      <c r="F436" s="168"/>
      <c r="G436" s="4"/>
      <c r="H436" s="4"/>
      <c r="I436" s="4"/>
      <c r="J436" s="4"/>
      <c r="K436" s="4"/>
      <c r="L436" s="4"/>
      <c r="M436" s="4"/>
      <c r="N436" s="4"/>
      <c r="O436" s="4"/>
      <c r="P436" s="4"/>
      <c r="Q436" s="4"/>
      <c r="R436" s="4"/>
      <c r="S436" s="4"/>
      <c r="T436" s="4"/>
      <c r="U436" s="4"/>
    </row>
    <row r="437" spans="2:21" ht="12.75">
      <c r="B437" s="2"/>
      <c r="C437" s="3"/>
      <c r="D437" s="4"/>
      <c r="E437" s="4"/>
      <c r="F437" s="168"/>
      <c r="G437" s="4"/>
      <c r="H437" s="4"/>
      <c r="I437" s="4"/>
      <c r="J437" s="4"/>
      <c r="K437" s="4"/>
      <c r="L437" s="4"/>
      <c r="M437" s="4"/>
      <c r="N437" s="4"/>
      <c r="O437" s="4"/>
      <c r="P437" s="4"/>
      <c r="Q437" s="4"/>
      <c r="R437" s="4"/>
      <c r="S437" s="4"/>
      <c r="T437" s="4"/>
      <c r="U437" s="4"/>
    </row>
    <row r="438" spans="2:21" ht="12.75">
      <c r="B438" s="2"/>
      <c r="C438" s="3"/>
      <c r="D438" s="4"/>
      <c r="E438" s="4"/>
      <c r="F438" s="168"/>
      <c r="G438" s="4"/>
      <c r="H438" s="4"/>
      <c r="I438" s="4"/>
      <c r="J438" s="4"/>
      <c r="K438" s="4"/>
      <c r="L438" s="4"/>
      <c r="M438" s="4"/>
      <c r="N438" s="4"/>
      <c r="O438" s="4"/>
      <c r="P438" s="4"/>
      <c r="Q438" s="4"/>
      <c r="R438" s="4"/>
      <c r="S438" s="4"/>
      <c r="T438" s="4"/>
      <c r="U438" s="4"/>
    </row>
    <row r="439" spans="2:21" ht="12.75">
      <c r="B439" s="2"/>
      <c r="C439" s="3"/>
      <c r="D439" s="4"/>
      <c r="E439" s="4"/>
      <c r="F439" s="168"/>
      <c r="G439" s="4"/>
      <c r="H439" s="4"/>
      <c r="I439" s="4"/>
      <c r="J439" s="4"/>
      <c r="K439" s="4"/>
      <c r="L439" s="4"/>
      <c r="M439" s="4"/>
      <c r="N439" s="4"/>
      <c r="O439" s="4"/>
      <c r="P439" s="4"/>
      <c r="Q439" s="4"/>
      <c r="R439" s="4"/>
      <c r="S439" s="4"/>
      <c r="T439" s="4"/>
      <c r="U439" s="4"/>
    </row>
    <row r="440" spans="2:21" ht="12.75">
      <c r="B440" s="2"/>
      <c r="C440" s="3"/>
      <c r="D440" s="4"/>
      <c r="E440" s="4"/>
      <c r="F440" s="168"/>
      <c r="G440" s="4"/>
      <c r="H440" s="4"/>
      <c r="I440" s="4"/>
      <c r="J440" s="4"/>
      <c r="K440" s="4"/>
      <c r="L440" s="4"/>
      <c r="M440" s="4"/>
      <c r="N440" s="4"/>
      <c r="O440" s="4"/>
      <c r="P440" s="4"/>
      <c r="Q440" s="4"/>
      <c r="R440" s="4"/>
      <c r="S440" s="4"/>
      <c r="T440" s="4"/>
      <c r="U440" s="4"/>
    </row>
    <row r="441" spans="2:21" ht="12.75">
      <c r="B441" s="2"/>
      <c r="C441" s="3"/>
      <c r="D441" s="4"/>
      <c r="E441" s="4"/>
      <c r="F441" s="168"/>
      <c r="G441" s="4"/>
      <c r="H441" s="4"/>
      <c r="I441" s="4"/>
      <c r="J441" s="4"/>
      <c r="K441" s="4"/>
      <c r="L441" s="4"/>
      <c r="M441" s="4"/>
      <c r="N441" s="4"/>
      <c r="O441" s="4"/>
      <c r="P441" s="4"/>
      <c r="Q441" s="4"/>
      <c r="R441" s="4"/>
      <c r="S441" s="4"/>
      <c r="T441" s="4"/>
      <c r="U441" s="4"/>
    </row>
    <row r="442" spans="2:21" ht="12.75">
      <c r="B442" s="2"/>
      <c r="C442" s="3"/>
      <c r="D442" s="4"/>
      <c r="E442" s="4"/>
      <c r="F442" s="168"/>
      <c r="G442" s="4"/>
      <c r="H442" s="4"/>
      <c r="I442" s="4"/>
      <c r="J442" s="4"/>
      <c r="K442" s="4"/>
      <c r="L442" s="4"/>
      <c r="M442" s="4"/>
      <c r="N442" s="4"/>
      <c r="O442" s="4"/>
      <c r="P442" s="4"/>
      <c r="Q442" s="4"/>
      <c r="R442" s="4"/>
      <c r="S442" s="4"/>
      <c r="T442" s="4"/>
      <c r="U442" s="4"/>
    </row>
    <row r="443" spans="2:21" ht="12.75">
      <c r="B443" s="2"/>
      <c r="C443" s="3"/>
      <c r="D443" s="4"/>
      <c r="E443" s="4"/>
      <c r="F443" s="168"/>
      <c r="G443" s="4"/>
      <c r="H443" s="4"/>
      <c r="I443" s="4"/>
      <c r="J443" s="4"/>
      <c r="K443" s="4"/>
      <c r="L443" s="4"/>
      <c r="M443" s="4"/>
      <c r="N443" s="4"/>
      <c r="O443" s="4"/>
      <c r="P443" s="4"/>
      <c r="Q443" s="4"/>
      <c r="R443" s="4"/>
      <c r="S443" s="4"/>
      <c r="T443" s="4"/>
      <c r="U443" s="4"/>
    </row>
    <row r="444" spans="2:21" ht="12.75">
      <c r="B444" s="2"/>
      <c r="C444" s="3"/>
      <c r="D444" s="4"/>
      <c r="E444" s="4"/>
      <c r="F444" s="168"/>
      <c r="G444" s="4"/>
      <c r="H444" s="4"/>
      <c r="I444" s="4"/>
      <c r="J444" s="4"/>
      <c r="K444" s="4"/>
      <c r="L444" s="4"/>
      <c r="M444" s="4"/>
      <c r="N444" s="4"/>
      <c r="O444" s="4"/>
      <c r="P444" s="4"/>
      <c r="Q444" s="4"/>
      <c r="R444" s="4"/>
      <c r="S444" s="4"/>
      <c r="T444" s="4"/>
      <c r="U444" s="4"/>
    </row>
    <row r="445" spans="2:21" ht="12.75">
      <c r="B445" s="2"/>
      <c r="C445" s="3"/>
      <c r="D445" s="4"/>
      <c r="E445" s="4"/>
      <c r="F445" s="168"/>
      <c r="G445" s="4"/>
      <c r="H445" s="4"/>
      <c r="I445" s="4"/>
      <c r="J445" s="4"/>
      <c r="K445" s="4"/>
      <c r="L445" s="4"/>
      <c r="M445" s="4"/>
      <c r="N445" s="4"/>
      <c r="O445" s="4"/>
      <c r="P445" s="4"/>
      <c r="Q445" s="4"/>
      <c r="R445" s="4"/>
      <c r="S445" s="4"/>
      <c r="T445" s="4"/>
      <c r="U445" s="4"/>
    </row>
    <row r="446" spans="2:21" ht="12.75">
      <c r="B446" s="2"/>
      <c r="C446" s="3"/>
      <c r="D446" s="4"/>
      <c r="E446" s="4"/>
      <c r="F446" s="168"/>
      <c r="G446" s="4"/>
      <c r="H446" s="4"/>
      <c r="I446" s="4"/>
      <c r="J446" s="4"/>
      <c r="K446" s="4"/>
      <c r="L446" s="4"/>
      <c r="M446" s="4"/>
      <c r="N446" s="4"/>
      <c r="O446" s="4"/>
      <c r="P446" s="4"/>
      <c r="Q446" s="4"/>
      <c r="R446" s="4"/>
      <c r="S446" s="4"/>
      <c r="T446" s="4"/>
      <c r="U446" s="4"/>
    </row>
    <row r="447" spans="2:21" ht="12.75">
      <c r="B447" s="2"/>
      <c r="C447" s="3"/>
      <c r="D447" s="4"/>
      <c r="E447" s="4"/>
      <c r="F447" s="168"/>
      <c r="G447" s="4"/>
      <c r="H447" s="4"/>
      <c r="I447" s="4"/>
      <c r="J447" s="4"/>
      <c r="K447" s="4"/>
      <c r="L447" s="4"/>
      <c r="M447" s="4"/>
      <c r="N447" s="4"/>
      <c r="O447" s="4"/>
      <c r="P447" s="4"/>
      <c r="Q447" s="4"/>
      <c r="R447" s="4"/>
      <c r="S447" s="4"/>
      <c r="T447" s="4"/>
      <c r="U447" s="4"/>
    </row>
    <row r="448" spans="2:21" ht="12.75">
      <c r="B448" s="2"/>
      <c r="C448" s="3"/>
      <c r="D448" s="4"/>
      <c r="E448" s="4"/>
      <c r="F448" s="168"/>
      <c r="G448" s="4"/>
      <c r="H448" s="4"/>
      <c r="I448" s="4"/>
      <c r="J448" s="4"/>
      <c r="K448" s="4"/>
      <c r="L448" s="4"/>
      <c r="M448" s="4"/>
      <c r="N448" s="4"/>
      <c r="O448" s="4"/>
      <c r="P448" s="4"/>
      <c r="Q448" s="4"/>
      <c r="R448" s="4"/>
      <c r="S448" s="4"/>
      <c r="T448" s="4"/>
      <c r="U448" s="4"/>
    </row>
    <row r="449" spans="2:21" ht="12.75">
      <c r="B449" s="2"/>
      <c r="C449" s="3"/>
      <c r="D449" s="4"/>
      <c r="E449" s="4"/>
      <c r="F449" s="168"/>
      <c r="G449" s="4"/>
      <c r="H449" s="4"/>
      <c r="I449" s="4"/>
      <c r="J449" s="4"/>
      <c r="K449" s="4"/>
      <c r="L449" s="4"/>
      <c r="M449" s="4"/>
      <c r="N449" s="4"/>
      <c r="O449" s="4"/>
      <c r="P449" s="4"/>
      <c r="Q449" s="4"/>
      <c r="R449" s="4"/>
      <c r="S449" s="4"/>
      <c r="T449" s="4"/>
      <c r="U449" s="4"/>
    </row>
    <row r="450" spans="2:21" ht="12.75">
      <c r="B450" s="2"/>
      <c r="C450" s="3"/>
      <c r="D450" s="4"/>
      <c r="E450" s="4"/>
      <c r="F450" s="168"/>
      <c r="G450" s="4"/>
      <c r="H450" s="4"/>
      <c r="I450" s="4"/>
      <c r="J450" s="4"/>
      <c r="K450" s="4"/>
      <c r="L450" s="4"/>
      <c r="M450" s="4"/>
      <c r="N450" s="4"/>
      <c r="O450" s="4"/>
      <c r="P450" s="4"/>
      <c r="Q450" s="4"/>
      <c r="R450" s="4"/>
      <c r="S450" s="4"/>
      <c r="T450" s="4"/>
      <c r="U450" s="4"/>
    </row>
    <row r="451" spans="2:21" ht="12.75">
      <c r="B451" s="2"/>
      <c r="C451" s="3"/>
      <c r="D451" s="4"/>
      <c r="E451" s="4"/>
      <c r="F451" s="168"/>
      <c r="G451" s="4"/>
      <c r="H451" s="4"/>
      <c r="I451" s="4"/>
      <c r="J451" s="4"/>
      <c r="K451" s="4"/>
      <c r="L451" s="4"/>
      <c r="M451" s="4"/>
      <c r="N451" s="4"/>
      <c r="O451" s="4"/>
      <c r="P451" s="4"/>
      <c r="Q451" s="4"/>
      <c r="R451" s="4"/>
      <c r="S451" s="4"/>
      <c r="T451" s="4"/>
      <c r="U451" s="4"/>
    </row>
    <row r="452" spans="2:21" ht="12.75">
      <c r="B452" s="2"/>
      <c r="C452" s="3"/>
      <c r="D452" s="4"/>
      <c r="E452" s="4"/>
      <c r="F452" s="168"/>
      <c r="G452" s="4"/>
      <c r="H452" s="4"/>
      <c r="I452" s="4"/>
      <c r="J452" s="4"/>
      <c r="K452" s="4"/>
      <c r="L452" s="4"/>
      <c r="M452" s="4"/>
      <c r="N452" s="4"/>
      <c r="O452" s="4"/>
      <c r="P452" s="4"/>
      <c r="Q452" s="4"/>
      <c r="R452" s="4"/>
      <c r="S452" s="4"/>
      <c r="T452" s="4"/>
      <c r="U452" s="4"/>
    </row>
    <row r="453" spans="2:21" ht="12.75">
      <c r="B453" s="2"/>
      <c r="C453" s="3"/>
      <c r="D453" s="4"/>
      <c r="E453" s="4"/>
      <c r="F453" s="168"/>
      <c r="G453" s="4"/>
      <c r="H453" s="4"/>
      <c r="I453" s="4"/>
      <c r="J453" s="4"/>
      <c r="K453" s="4"/>
      <c r="L453" s="4"/>
      <c r="M453" s="4"/>
      <c r="N453" s="4"/>
      <c r="O453" s="4"/>
      <c r="P453" s="4"/>
      <c r="Q453" s="4"/>
      <c r="R453" s="4"/>
      <c r="S453" s="4"/>
      <c r="T453" s="4"/>
      <c r="U453" s="4"/>
    </row>
    <row r="454" spans="2:21" ht="12.75">
      <c r="B454" s="2"/>
      <c r="C454" s="3"/>
      <c r="D454" s="4"/>
      <c r="E454" s="4"/>
      <c r="F454" s="168"/>
      <c r="G454" s="4"/>
      <c r="H454" s="4"/>
      <c r="I454" s="4"/>
      <c r="J454" s="4"/>
      <c r="K454" s="4"/>
      <c r="L454" s="4"/>
      <c r="M454" s="4"/>
      <c r="N454" s="4"/>
      <c r="O454" s="4"/>
      <c r="P454" s="4"/>
      <c r="Q454" s="4"/>
      <c r="R454" s="4"/>
      <c r="S454" s="4"/>
      <c r="T454" s="4"/>
      <c r="U454" s="4"/>
    </row>
    <row r="455" spans="2:21" ht="12.75">
      <c r="B455" s="2"/>
      <c r="C455" s="3"/>
      <c r="D455" s="4"/>
      <c r="E455" s="4"/>
      <c r="F455" s="168"/>
      <c r="G455" s="4"/>
      <c r="H455" s="4"/>
      <c r="I455" s="4"/>
      <c r="J455" s="4"/>
      <c r="K455" s="4"/>
      <c r="L455" s="4"/>
      <c r="M455" s="4"/>
      <c r="N455" s="4"/>
      <c r="O455" s="4"/>
      <c r="P455" s="4"/>
      <c r="Q455" s="4"/>
      <c r="R455" s="4"/>
      <c r="S455" s="4"/>
      <c r="T455" s="4"/>
      <c r="U455" s="4"/>
    </row>
    <row r="456" spans="2:21" ht="12.75">
      <c r="B456" s="2"/>
      <c r="C456" s="3"/>
      <c r="D456" s="4"/>
      <c r="E456" s="4"/>
      <c r="F456" s="168"/>
      <c r="G456" s="4"/>
      <c r="H456" s="4"/>
      <c r="I456" s="4"/>
      <c r="J456" s="4"/>
      <c r="K456" s="4"/>
      <c r="L456" s="4"/>
      <c r="M456" s="4"/>
      <c r="N456" s="4"/>
      <c r="O456" s="4"/>
      <c r="P456" s="4"/>
      <c r="Q456" s="4"/>
      <c r="R456" s="4"/>
      <c r="S456" s="4"/>
      <c r="T456" s="4"/>
      <c r="U456" s="4"/>
    </row>
    <row r="457" spans="2:21" ht="12.75">
      <c r="B457" s="2"/>
      <c r="C457" s="3"/>
      <c r="D457" s="4"/>
      <c r="E457" s="4"/>
      <c r="F457" s="168"/>
      <c r="G457" s="4"/>
      <c r="H457" s="4"/>
      <c r="I457" s="4"/>
      <c r="J457" s="4"/>
      <c r="K457" s="4"/>
      <c r="L457" s="4"/>
      <c r="M457" s="4"/>
      <c r="N457" s="4"/>
      <c r="O457" s="4"/>
      <c r="P457" s="4"/>
      <c r="Q457" s="4"/>
      <c r="R457" s="4"/>
      <c r="S457" s="4"/>
      <c r="T457" s="4"/>
      <c r="U457" s="4"/>
    </row>
    <row r="458" spans="2:21" ht="12.75">
      <c r="B458" s="2"/>
      <c r="C458" s="3"/>
      <c r="D458" s="4"/>
      <c r="E458" s="4"/>
      <c r="F458" s="168"/>
      <c r="G458" s="4"/>
      <c r="H458" s="4"/>
      <c r="I458" s="4"/>
      <c r="J458" s="4"/>
      <c r="K458" s="4"/>
      <c r="L458" s="4"/>
      <c r="M458" s="4"/>
      <c r="N458" s="4"/>
      <c r="O458" s="4"/>
      <c r="P458" s="4"/>
      <c r="Q458" s="4"/>
      <c r="R458" s="4"/>
      <c r="S458" s="4"/>
      <c r="T458" s="4"/>
      <c r="U458" s="4"/>
    </row>
    <row r="459" spans="2:21" ht="12.75">
      <c r="B459" s="2"/>
      <c r="C459" s="3"/>
      <c r="D459" s="4"/>
      <c r="E459" s="4"/>
      <c r="F459" s="168"/>
      <c r="G459" s="4"/>
      <c r="H459" s="4"/>
      <c r="I459" s="4"/>
      <c r="J459" s="4"/>
      <c r="K459" s="4"/>
      <c r="L459" s="4"/>
      <c r="M459" s="4"/>
      <c r="N459" s="4"/>
      <c r="O459" s="4"/>
      <c r="P459" s="4"/>
      <c r="Q459" s="4"/>
      <c r="R459" s="4"/>
      <c r="S459" s="4"/>
      <c r="T459" s="4"/>
      <c r="U459" s="4"/>
    </row>
    <row r="460" spans="2:21" ht="12.75">
      <c r="B460" s="2"/>
      <c r="C460" s="3"/>
      <c r="D460" s="4"/>
      <c r="E460" s="4"/>
      <c r="F460" s="168"/>
      <c r="G460" s="4"/>
      <c r="H460" s="4"/>
      <c r="I460" s="4"/>
      <c r="J460" s="4"/>
      <c r="K460" s="4"/>
      <c r="L460" s="4"/>
      <c r="M460" s="4"/>
      <c r="N460" s="4"/>
      <c r="O460" s="4"/>
      <c r="P460" s="4"/>
      <c r="Q460" s="4"/>
      <c r="R460" s="4"/>
      <c r="S460" s="4"/>
      <c r="T460" s="4"/>
      <c r="U460" s="4"/>
    </row>
    <row r="461" spans="2:21" ht="12.75">
      <c r="B461" s="2"/>
      <c r="C461" s="3"/>
      <c r="D461" s="4"/>
      <c r="E461" s="4"/>
      <c r="F461" s="168"/>
      <c r="G461" s="4"/>
      <c r="H461" s="4"/>
      <c r="I461" s="4"/>
      <c r="J461" s="4"/>
      <c r="K461" s="4"/>
      <c r="L461" s="4"/>
      <c r="M461" s="4"/>
      <c r="N461" s="4"/>
      <c r="O461" s="4"/>
      <c r="P461" s="4"/>
      <c r="Q461" s="4"/>
      <c r="R461" s="4"/>
      <c r="S461" s="4"/>
      <c r="T461" s="4"/>
      <c r="U461" s="4"/>
    </row>
    <row r="462" spans="2:21" ht="12.75">
      <c r="B462" s="2"/>
      <c r="C462" s="3"/>
      <c r="D462" s="4"/>
      <c r="E462" s="4"/>
      <c r="F462" s="168"/>
      <c r="G462" s="4"/>
      <c r="H462" s="4"/>
      <c r="I462" s="4"/>
      <c r="J462" s="4"/>
      <c r="K462" s="4"/>
      <c r="L462" s="4"/>
      <c r="M462" s="4"/>
      <c r="N462" s="4"/>
      <c r="O462" s="4"/>
      <c r="P462" s="4"/>
      <c r="Q462" s="4"/>
      <c r="R462" s="4"/>
      <c r="S462" s="4"/>
      <c r="T462" s="4"/>
      <c r="U462" s="4"/>
    </row>
    <row r="463" spans="2:21" ht="12.75">
      <c r="B463" s="2"/>
      <c r="C463" s="3"/>
      <c r="D463" s="4"/>
      <c r="E463" s="4"/>
      <c r="F463" s="168"/>
      <c r="G463" s="4"/>
      <c r="H463" s="4"/>
      <c r="I463" s="4"/>
      <c r="J463" s="4"/>
      <c r="K463" s="4"/>
      <c r="L463" s="4"/>
      <c r="M463" s="4"/>
      <c r="N463" s="4"/>
      <c r="O463" s="4"/>
      <c r="P463" s="4"/>
      <c r="Q463" s="4"/>
      <c r="R463" s="4"/>
      <c r="S463" s="4"/>
      <c r="T463" s="4"/>
      <c r="U463" s="4"/>
    </row>
    <row r="464" spans="2:21" ht="12.75">
      <c r="B464" s="2"/>
      <c r="C464" s="3"/>
      <c r="D464" s="4"/>
      <c r="E464" s="4"/>
      <c r="F464" s="168"/>
      <c r="G464" s="4"/>
      <c r="H464" s="4"/>
      <c r="I464" s="4"/>
      <c r="J464" s="4"/>
      <c r="K464" s="4"/>
      <c r="L464" s="4"/>
      <c r="M464" s="4"/>
      <c r="N464" s="4"/>
      <c r="O464" s="4"/>
      <c r="P464" s="4"/>
      <c r="Q464" s="4"/>
      <c r="R464" s="4"/>
      <c r="S464" s="4"/>
      <c r="T464" s="4"/>
      <c r="U464" s="4"/>
    </row>
    <row r="465" spans="2:21" ht="12.75">
      <c r="B465" s="2"/>
      <c r="C465" s="3"/>
      <c r="D465" s="4"/>
      <c r="E465" s="4"/>
      <c r="F465" s="168"/>
      <c r="G465" s="4"/>
      <c r="H465" s="4"/>
      <c r="I465" s="4"/>
      <c r="J465" s="4"/>
      <c r="K465" s="4"/>
      <c r="L465" s="4"/>
      <c r="M465" s="4"/>
      <c r="N465" s="4"/>
      <c r="O465" s="4"/>
      <c r="P465" s="4"/>
      <c r="Q465" s="4"/>
      <c r="R465" s="4"/>
      <c r="S465" s="4"/>
      <c r="T465" s="4"/>
      <c r="U465" s="4"/>
    </row>
    <row r="466" spans="2:21" ht="12.75">
      <c r="B466" s="2"/>
      <c r="C466" s="3"/>
      <c r="D466" s="4"/>
      <c r="E466" s="4"/>
      <c r="F466" s="168"/>
      <c r="G466" s="4"/>
      <c r="H466" s="4"/>
      <c r="I466" s="4"/>
      <c r="J466" s="4"/>
      <c r="K466" s="4"/>
      <c r="L466" s="4"/>
      <c r="M466" s="4"/>
      <c r="N466" s="4"/>
      <c r="O466" s="4"/>
      <c r="P466" s="4"/>
      <c r="Q466" s="4"/>
      <c r="R466" s="4"/>
      <c r="S466" s="4"/>
      <c r="T466" s="4"/>
      <c r="U466" s="4"/>
    </row>
    <row r="467" spans="2:21" ht="12.75">
      <c r="B467" s="2"/>
      <c r="C467" s="3"/>
      <c r="D467" s="4"/>
      <c r="E467" s="4"/>
      <c r="F467" s="168"/>
      <c r="G467" s="4"/>
      <c r="H467" s="4"/>
      <c r="I467" s="4"/>
      <c r="J467" s="4"/>
      <c r="K467" s="4"/>
      <c r="L467" s="4"/>
      <c r="M467" s="4"/>
      <c r="N467" s="4"/>
      <c r="O467" s="4"/>
      <c r="P467" s="4"/>
      <c r="Q467" s="4"/>
      <c r="R467" s="4"/>
      <c r="S467" s="4"/>
      <c r="T467" s="4"/>
      <c r="U467" s="4"/>
    </row>
    <row r="468" spans="2:21" ht="12.75">
      <c r="B468" s="2"/>
      <c r="C468" s="3"/>
      <c r="D468" s="4"/>
      <c r="E468" s="4"/>
      <c r="F468" s="168"/>
      <c r="G468" s="4"/>
      <c r="H468" s="4"/>
      <c r="I468" s="4"/>
      <c r="J468" s="4"/>
      <c r="K468" s="4"/>
      <c r="L468" s="4"/>
      <c r="M468" s="4"/>
      <c r="N468" s="4"/>
      <c r="O468" s="4"/>
      <c r="P468" s="4"/>
      <c r="Q468" s="4"/>
      <c r="R468" s="4"/>
      <c r="S468" s="4"/>
      <c r="T468" s="4"/>
      <c r="U468" s="4"/>
    </row>
    <row r="469" spans="2:21" ht="12.75">
      <c r="B469" s="2"/>
      <c r="C469" s="3"/>
      <c r="D469" s="4"/>
      <c r="E469" s="4"/>
      <c r="F469" s="168"/>
      <c r="G469" s="4"/>
      <c r="H469" s="4"/>
      <c r="I469" s="4"/>
      <c r="J469" s="4"/>
      <c r="K469" s="4"/>
      <c r="L469" s="4"/>
      <c r="M469" s="4"/>
      <c r="N469" s="4"/>
      <c r="O469" s="4"/>
      <c r="P469" s="4"/>
      <c r="Q469" s="4"/>
      <c r="R469" s="4"/>
      <c r="S469" s="4"/>
      <c r="T469" s="4"/>
      <c r="U469" s="4"/>
    </row>
    <row r="470" spans="2:21" ht="12.75">
      <c r="B470" s="2"/>
      <c r="C470" s="3"/>
      <c r="D470" s="4"/>
      <c r="E470" s="4"/>
      <c r="F470" s="168"/>
      <c r="G470" s="4"/>
      <c r="H470" s="4"/>
      <c r="I470" s="4"/>
      <c r="J470" s="4"/>
      <c r="K470" s="4"/>
      <c r="L470" s="4"/>
      <c r="M470" s="4"/>
      <c r="N470" s="4"/>
      <c r="O470" s="4"/>
      <c r="P470" s="4"/>
      <c r="Q470" s="4"/>
      <c r="R470" s="4"/>
      <c r="S470" s="4"/>
      <c r="T470" s="4"/>
      <c r="U470" s="4"/>
    </row>
    <row r="471" spans="2:21" ht="12.75">
      <c r="B471" s="2"/>
      <c r="C471" s="3"/>
      <c r="D471" s="4"/>
      <c r="E471" s="4"/>
      <c r="F471" s="168"/>
      <c r="G471" s="4"/>
      <c r="H471" s="4"/>
      <c r="I471" s="4"/>
      <c r="J471" s="4"/>
      <c r="K471" s="4"/>
      <c r="L471" s="4"/>
      <c r="M471" s="4"/>
      <c r="N471" s="4"/>
      <c r="O471" s="4"/>
      <c r="P471" s="4"/>
      <c r="Q471" s="4"/>
      <c r="R471" s="4"/>
      <c r="S471" s="4"/>
      <c r="T471" s="4"/>
      <c r="U471" s="4"/>
    </row>
    <row r="472" spans="2:21" ht="12.75">
      <c r="B472" s="2"/>
      <c r="C472" s="3"/>
      <c r="D472" s="4"/>
      <c r="E472" s="4"/>
      <c r="F472" s="168"/>
      <c r="G472" s="4"/>
      <c r="H472" s="4"/>
      <c r="I472" s="4"/>
      <c r="J472" s="4"/>
      <c r="K472" s="4"/>
      <c r="L472" s="4"/>
      <c r="M472" s="4"/>
      <c r="N472" s="4"/>
      <c r="O472" s="4"/>
      <c r="P472" s="4"/>
      <c r="Q472" s="4"/>
      <c r="R472" s="4"/>
      <c r="S472" s="4"/>
      <c r="T472" s="4"/>
      <c r="U472" s="4"/>
    </row>
    <row r="473" spans="2:21" ht="12.75">
      <c r="B473" s="2"/>
      <c r="C473" s="3"/>
      <c r="D473" s="4"/>
      <c r="E473" s="4"/>
      <c r="F473" s="168"/>
      <c r="G473" s="4"/>
      <c r="H473" s="4"/>
      <c r="I473" s="4"/>
      <c r="J473" s="4"/>
      <c r="K473" s="4"/>
      <c r="L473" s="4"/>
      <c r="M473" s="4"/>
      <c r="N473" s="4"/>
      <c r="O473" s="4"/>
      <c r="P473" s="4"/>
      <c r="Q473" s="4"/>
      <c r="R473" s="4"/>
      <c r="S473" s="4"/>
      <c r="T473" s="4"/>
      <c r="U473" s="4"/>
    </row>
    <row r="474" spans="2:21" ht="12.75">
      <c r="B474" s="2"/>
      <c r="C474" s="3"/>
      <c r="D474" s="4"/>
      <c r="E474" s="4"/>
      <c r="F474" s="168"/>
      <c r="G474" s="4"/>
      <c r="H474" s="4"/>
      <c r="I474" s="4"/>
      <c r="J474" s="4"/>
      <c r="K474" s="4"/>
      <c r="L474" s="4"/>
      <c r="M474" s="4"/>
      <c r="N474" s="4"/>
      <c r="O474" s="4"/>
      <c r="P474" s="4"/>
      <c r="Q474" s="4"/>
      <c r="R474" s="4"/>
      <c r="S474" s="4"/>
      <c r="T474" s="4"/>
      <c r="U474" s="4"/>
    </row>
    <row r="475" spans="2:21" ht="12.75">
      <c r="B475" s="2"/>
      <c r="C475" s="3"/>
      <c r="D475" s="4"/>
      <c r="E475" s="4"/>
      <c r="F475" s="168"/>
      <c r="G475" s="4"/>
      <c r="H475" s="4"/>
      <c r="I475" s="4"/>
      <c r="J475" s="4"/>
      <c r="K475" s="4"/>
      <c r="L475" s="4"/>
      <c r="M475" s="4"/>
      <c r="N475" s="4"/>
      <c r="O475" s="4"/>
      <c r="P475" s="4"/>
      <c r="Q475" s="4"/>
      <c r="R475" s="4"/>
      <c r="S475" s="4"/>
      <c r="T475" s="4"/>
      <c r="U475" s="4"/>
    </row>
    <row r="476" spans="2:21" ht="12.75">
      <c r="B476" s="2"/>
      <c r="C476" s="3"/>
      <c r="D476" s="4"/>
      <c r="E476" s="4"/>
      <c r="F476" s="168"/>
      <c r="G476" s="4"/>
      <c r="H476" s="4"/>
      <c r="I476" s="4"/>
      <c r="J476" s="4"/>
      <c r="K476" s="4"/>
      <c r="L476" s="4"/>
      <c r="M476" s="4"/>
      <c r="N476" s="4"/>
      <c r="O476" s="4"/>
      <c r="P476" s="4"/>
      <c r="Q476" s="4"/>
      <c r="R476" s="4"/>
      <c r="S476" s="4"/>
      <c r="T476" s="4"/>
      <c r="U476" s="4"/>
    </row>
    <row r="477" spans="2:21" ht="12.75">
      <c r="B477" s="2"/>
      <c r="C477" s="3"/>
      <c r="D477" s="4"/>
      <c r="E477" s="4"/>
      <c r="F477" s="168"/>
      <c r="G477" s="4"/>
      <c r="H477" s="4"/>
      <c r="I477" s="4"/>
      <c r="J477" s="4"/>
      <c r="K477" s="4"/>
      <c r="L477" s="4"/>
      <c r="M477" s="4"/>
      <c r="N477" s="4"/>
      <c r="O477" s="4"/>
      <c r="P477" s="4"/>
      <c r="Q477" s="4"/>
      <c r="R477" s="4"/>
      <c r="S477" s="4"/>
      <c r="T477" s="4"/>
      <c r="U477" s="4"/>
    </row>
    <row r="478" spans="2:21" ht="12.75">
      <c r="B478" s="2"/>
      <c r="C478" s="3"/>
      <c r="D478" s="4"/>
      <c r="E478" s="4"/>
      <c r="F478" s="168"/>
      <c r="G478" s="4"/>
      <c r="H478" s="4"/>
      <c r="I478" s="4"/>
      <c r="J478" s="4"/>
      <c r="K478" s="4"/>
      <c r="L478" s="4"/>
      <c r="M478" s="4"/>
      <c r="N478" s="4"/>
      <c r="O478" s="4"/>
      <c r="P478" s="4"/>
      <c r="Q478" s="4"/>
      <c r="R478" s="4"/>
      <c r="S478" s="4"/>
      <c r="T478" s="4"/>
      <c r="U478" s="4"/>
    </row>
    <row r="479" spans="2:21" ht="12.75">
      <c r="B479" s="2"/>
      <c r="C479" s="3"/>
      <c r="D479" s="4"/>
      <c r="E479" s="4"/>
      <c r="F479" s="168"/>
      <c r="G479" s="4"/>
      <c r="H479" s="4"/>
      <c r="I479" s="4"/>
      <c r="J479" s="4"/>
      <c r="K479" s="4"/>
      <c r="L479" s="4"/>
      <c r="M479" s="4"/>
      <c r="N479" s="4"/>
      <c r="O479" s="4"/>
      <c r="P479" s="4"/>
      <c r="Q479" s="4"/>
      <c r="R479" s="4"/>
      <c r="S479" s="4"/>
      <c r="T479" s="4"/>
      <c r="U479" s="4"/>
    </row>
    <row r="480" spans="2:21" ht="12.75">
      <c r="B480" s="2"/>
      <c r="C480" s="3"/>
      <c r="D480" s="4"/>
      <c r="E480" s="4"/>
      <c r="F480" s="168"/>
      <c r="G480" s="4"/>
      <c r="H480" s="4"/>
      <c r="I480" s="4"/>
      <c r="J480" s="4"/>
      <c r="K480" s="4"/>
      <c r="L480" s="4"/>
      <c r="M480" s="4"/>
      <c r="N480" s="4"/>
      <c r="O480" s="4"/>
      <c r="P480" s="4"/>
      <c r="Q480" s="4"/>
      <c r="R480" s="4"/>
      <c r="S480" s="4"/>
      <c r="T480" s="4"/>
      <c r="U480" s="4"/>
    </row>
    <row r="481" spans="2:21" ht="12.75">
      <c r="B481" s="2"/>
      <c r="C481" s="3"/>
      <c r="D481" s="4"/>
      <c r="E481" s="4"/>
      <c r="F481" s="168"/>
      <c r="G481" s="4"/>
      <c r="H481" s="4"/>
      <c r="I481" s="4"/>
      <c r="J481" s="4"/>
      <c r="K481" s="4"/>
      <c r="L481" s="4"/>
      <c r="M481" s="4"/>
      <c r="N481" s="4"/>
      <c r="O481" s="4"/>
      <c r="P481" s="4"/>
      <c r="Q481" s="4"/>
      <c r="R481" s="4"/>
      <c r="S481" s="4"/>
      <c r="T481" s="4"/>
      <c r="U481" s="4"/>
    </row>
    <row r="482" spans="2:21" ht="12.75">
      <c r="B482" s="2"/>
      <c r="C482" s="3"/>
      <c r="D482" s="4"/>
      <c r="E482" s="4"/>
      <c r="F482" s="168"/>
      <c r="G482" s="4"/>
      <c r="H482" s="4"/>
      <c r="I482" s="4"/>
      <c r="J482" s="4"/>
      <c r="K482" s="4"/>
      <c r="L482" s="4"/>
      <c r="M482" s="4"/>
      <c r="N482" s="4"/>
      <c r="O482" s="4"/>
      <c r="P482" s="4"/>
      <c r="Q482" s="4"/>
      <c r="R482" s="4"/>
      <c r="S482" s="4"/>
      <c r="T482" s="4"/>
      <c r="U482" s="4"/>
    </row>
    <row r="483" spans="2:21" ht="12.75">
      <c r="B483" s="2"/>
      <c r="C483" s="3"/>
      <c r="D483" s="4"/>
      <c r="E483" s="4"/>
      <c r="F483" s="168"/>
      <c r="G483" s="4"/>
      <c r="H483" s="4"/>
      <c r="I483" s="4"/>
      <c r="J483" s="4"/>
      <c r="K483" s="4"/>
      <c r="L483" s="4"/>
      <c r="M483" s="4"/>
      <c r="N483" s="4"/>
      <c r="O483" s="4"/>
      <c r="P483" s="4"/>
      <c r="Q483" s="4"/>
      <c r="R483" s="4"/>
      <c r="S483" s="4"/>
      <c r="T483" s="4"/>
      <c r="U483" s="4"/>
    </row>
    <row r="484" spans="2:21" ht="12.75">
      <c r="B484" s="2"/>
      <c r="C484" s="3"/>
      <c r="D484" s="4"/>
      <c r="E484" s="4"/>
      <c r="F484" s="168"/>
      <c r="G484" s="4"/>
      <c r="H484" s="4"/>
      <c r="I484" s="4"/>
      <c r="J484" s="4"/>
      <c r="K484" s="4"/>
      <c r="L484" s="4"/>
      <c r="M484" s="4"/>
      <c r="N484" s="4"/>
      <c r="O484" s="4"/>
      <c r="P484" s="4"/>
      <c r="Q484" s="4"/>
      <c r="R484" s="4"/>
      <c r="S484" s="4"/>
      <c r="T484" s="4"/>
      <c r="U484" s="4"/>
    </row>
    <row r="485" spans="2:21" ht="12.75">
      <c r="B485" s="2"/>
      <c r="C485" s="3"/>
      <c r="D485" s="4"/>
      <c r="E485" s="4"/>
      <c r="F485" s="168"/>
      <c r="G485" s="4"/>
      <c r="H485" s="4"/>
      <c r="I485" s="4"/>
      <c r="J485" s="4"/>
      <c r="K485" s="4"/>
      <c r="L485" s="4"/>
      <c r="M485" s="4"/>
      <c r="N485" s="4"/>
      <c r="O485" s="4"/>
      <c r="P485" s="4"/>
      <c r="Q485" s="4"/>
      <c r="R485" s="4"/>
      <c r="S485" s="4"/>
      <c r="T485" s="4"/>
      <c r="U485" s="4"/>
    </row>
    <row r="486" spans="2:21" ht="12.75">
      <c r="B486" s="2"/>
      <c r="C486" s="3"/>
      <c r="D486" s="4"/>
      <c r="E486" s="4"/>
      <c r="F486" s="168"/>
      <c r="G486" s="4"/>
      <c r="H486" s="4"/>
      <c r="I486" s="4"/>
      <c r="J486" s="4"/>
      <c r="K486" s="4"/>
      <c r="L486" s="4"/>
      <c r="M486" s="4"/>
      <c r="N486" s="4"/>
      <c r="O486" s="4"/>
      <c r="P486" s="4"/>
      <c r="Q486" s="4"/>
      <c r="R486" s="4"/>
      <c r="S486" s="4"/>
      <c r="T486" s="4"/>
      <c r="U486" s="4"/>
    </row>
    <row r="487" spans="2:21" ht="12.75">
      <c r="B487" s="2"/>
      <c r="C487" s="3"/>
      <c r="D487" s="4"/>
      <c r="E487" s="4"/>
      <c r="F487" s="168"/>
      <c r="G487" s="4"/>
      <c r="H487" s="4"/>
      <c r="I487" s="4"/>
      <c r="J487" s="4"/>
      <c r="K487" s="4"/>
      <c r="L487" s="4"/>
      <c r="M487" s="4"/>
      <c r="N487" s="4"/>
      <c r="O487" s="4"/>
      <c r="P487" s="4"/>
      <c r="Q487" s="4"/>
      <c r="R487" s="4"/>
      <c r="S487" s="4"/>
      <c r="T487" s="4"/>
      <c r="U487" s="4"/>
    </row>
    <row r="488" spans="2:21" ht="12.75">
      <c r="B488" s="2"/>
      <c r="C488" s="3"/>
      <c r="D488" s="4"/>
      <c r="E488" s="4"/>
      <c r="F488" s="168"/>
      <c r="G488" s="4"/>
      <c r="H488" s="4"/>
      <c r="I488" s="4"/>
      <c r="J488" s="4"/>
      <c r="K488" s="4"/>
      <c r="L488" s="4"/>
      <c r="M488" s="4"/>
      <c r="N488" s="4"/>
      <c r="O488" s="4"/>
      <c r="P488" s="4"/>
      <c r="Q488" s="4"/>
      <c r="R488" s="4"/>
      <c r="S488" s="4"/>
      <c r="T488" s="4"/>
      <c r="U488" s="4"/>
    </row>
    <row r="489" spans="2:21" ht="12.75">
      <c r="B489" s="2"/>
      <c r="C489" s="3"/>
      <c r="D489" s="4"/>
      <c r="E489" s="4"/>
      <c r="F489" s="168"/>
      <c r="G489" s="4"/>
      <c r="H489" s="4"/>
      <c r="I489" s="4"/>
      <c r="J489" s="4"/>
      <c r="K489" s="4"/>
      <c r="L489" s="4"/>
      <c r="M489" s="4"/>
      <c r="N489" s="4"/>
      <c r="O489" s="4"/>
      <c r="P489" s="4"/>
      <c r="Q489" s="4"/>
      <c r="R489" s="4"/>
      <c r="S489" s="4"/>
      <c r="T489" s="4"/>
      <c r="U489" s="4"/>
    </row>
    <row r="490" spans="2:21" ht="12.75">
      <c r="B490" s="2"/>
      <c r="C490" s="3"/>
      <c r="D490" s="4"/>
      <c r="E490" s="4"/>
      <c r="F490" s="168"/>
      <c r="G490" s="4"/>
      <c r="H490" s="4"/>
      <c r="I490" s="4"/>
      <c r="J490" s="4"/>
      <c r="K490" s="4"/>
      <c r="L490" s="4"/>
      <c r="M490" s="4"/>
      <c r="N490" s="4"/>
      <c r="O490" s="4"/>
      <c r="P490" s="4"/>
      <c r="Q490" s="4"/>
      <c r="R490" s="4"/>
      <c r="S490" s="4"/>
      <c r="T490" s="4"/>
      <c r="U490" s="4"/>
    </row>
    <row r="491" spans="2:21" ht="12.75">
      <c r="B491" s="2"/>
      <c r="C491" s="3"/>
      <c r="D491" s="4"/>
      <c r="E491" s="4"/>
      <c r="F491" s="168"/>
      <c r="G491" s="4"/>
      <c r="H491" s="4"/>
      <c r="I491" s="4"/>
      <c r="J491" s="4"/>
      <c r="K491" s="4"/>
      <c r="L491" s="4"/>
      <c r="M491" s="4"/>
      <c r="N491" s="4"/>
      <c r="O491" s="4"/>
      <c r="P491" s="4"/>
      <c r="Q491" s="4"/>
      <c r="R491" s="4"/>
      <c r="S491" s="4"/>
      <c r="T491" s="4"/>
      <c r="U491" s="4"/>
    </row>
    <row r="492" spans="2:21" ht="12.75">
      <c r="B492" s="2"/>
      <c r="C492" s="3"/>
      <c r="D492" s="4"/>
      <c r="E492" s="4"/>
      <c r="F492" s="168"/>
      <c r="G492" s="4"/>
      <c r="H492" s="4"/>
      <c r="I492" s="4"/>
      <c r="J492" s="4"/>
      <c r="K492" s="4"/>
      <c r="L492" s="4"/>
      <c r="M492" s="4"/>
      <c r="N492" s="4"/>
      <c r="O492" s="4"/>
      <c r="P492" s="4"/>
      <c r="Q492" s="4"/>
      <c r="R492" s="4"/>
      <c r="S492" s="4"/>
      <c r="T492" s="4"/>
      <c r="U492" s="4"/>
    </row>
    <row r="493" spans="2:21" ht="12.75">
      <c r="B493" s="2"/>
      <c r="C493" s="3"/>
      <c r="D493" s="4"/>
      <c r="E493" s="4"/>
      <c r="F493" s="168"/>
      <c r="G493" s="4"/>
      <c r="H493" s="4"/>
      <c r="I493" s="4"/>
      <c r="J493" s="4"/>
      <c r="K493" s="4"/>
      <c r="L493" s="4"/>
      <c r="M493" s="4"/>
      <c r="N493" s="4"/>
      <c r="O493" s="4"/>
      <c r="P493" s="4"/>
      <c r="Q493" s="4"/>
      <c r="R493" s="4"/>
      <c r="S493" s="4"/>
      <c r="T493" s="4"/>
      <c r="U493" s="4"/>
    </row>
    <row r="494" spans="2:21" ht="12.75">
      <c r="B494" s="2"/>
      <c r="C494" s="3"/>
      <c r="D494" s="4"/>
      <c r="E494" s="4"/>
      <c r="F494" s="168"/>
      <c r="G494" s="4"/>
      <c r="H494" s="4"/>
      <c r="I494" s="4"/>
      <c r="J494" s="4"/>
      <c r="K494" s="4"/>
      <c r="L494" s="4"/>
      <c r="M494" s="4"/>
      <c r="N494" s="4"/>
      <c r="O494" s="4"/>
      <c r="P494" s="4"/>
      <c r="Q494" s="4"/>
      <c r="R494" s="4"/>
      <c r="S494" s="4"/>
      <c r="T494" s="4"/>
      <c r="U494" s="4"/>
    </row>
    <row r="495" spans="2:21" ht="12.75">
      <c r="B495" s="2"/>
      <c r="C495" s="3"/>
      <c r="D495" s="4"/>
      <c r="E495" s="4"/>
      <c r="F495" s="168"/>
      <c r="G495" s="4"/>
      <c r="H495" s="4"/>
      <c r="I495" s="4"/>
      <c r="J495" s="4"/>
      <c r="K495" s="4"/>
      <c r="L495" s="4"/>
      <c r="M495" s="4"/>
      <c r="N495" s="4"/>
      <c r="O495" s="4"/>
      <c r="P495" s="4"/>
      <c r="Q495" s="4"/>
      <c r="R495" s="4"/>
      <c r="S495" s="4"/>
      <c r="T495" s="4"/>
      <c r="U495" s="4"/>
    </row>
    <row r="496" spans="2:21" ht="12.75">
      <c r="B496" s="2"/>
      <c r="C496" s="3"/>
      <c r="D496" s="4"/>
      <c r="E496" s="4"/>
      <c r="F496" s="168"/>
      <c r="G496" s="4"/>
      <c r="H496" s="4"/>
      <c r="I496" s="4"/>
      <c r="J496" s="4"/>
      <c r="K496" s="4"/>
      <c r="L496" s="4"/>
      <c r="M496" s="4"/>
      <c r="N496" s="4"/>
      <c r="O496" s="4"/>
      <c r="P496" s="4"/>
      <c r="Q496" s="4"/>
      <c r="R496" s="4"/>
      <c r="S496" s="4"/>
      <c r="T496" s="4"/>
      <c r="U496" s="4"/>
    </row>
    <row r="497" spans="2:21" ht="12.75">
      <c r="B497" s="2"/>
      <c r="C497" s="3"/>
      <c r="D497" s="4"/>
      <c r="E497" s="4"/>
      <c r="F497" s="168"/>
      <c r="G497" s="4"/>
      <c r="H497" s="4"/>
      <c r="I497" s="4"/>
      <c r="J497" s="4"/>
      <c r="K497" s="4"/>
      <c r="L497" s="4"/>
      <c r="M497" s="4"/>
      <c r="N497" s="4"/>
      <c r="O497" s="4"/>
      <c r="P497" s="4"/>
      <c r="Q497" s="4"/>
      <c r="R497" s="4"/>
      <c r="S497" s="4"/>
      <c r="T497" s="4"/>
      <c r="U497" s="4"/>
    </row>
    <row r="498" spans="2:21" ht="12.75">
      <c r="B498" s="2"/>
      <c r="C498" s="3"/>
      <c r="D498" s="4"/>
      <c r="E498" s="4"/>
      <c r="F498" s="168"/>
      <c r="G498" s="4"/>
      <c r="H498" s="4"/>
      <c r="I498" s="4"/>
      <c r="J498" s="4"/>
      <c r="K498" s="4"/>
      <c r="L498" s="4"/>
      <c r="M498" s="4"/>
      <c r="N498" s="4"/>
      <c r="O498" s="4"/>
      <c r="P498" s="4"/>
      <c r="Q498" s="4"/>
      <c r="R498" s="4"/>
      <c r="S498" s="4"/>
      <c r="T498" s="4"/>
      <c r="U498" s="4"/>
    </row>
    <row r="499" spans="2:21" ht="12.75">
      <c r="B499" s="2"/>
      <c r="C499" s="3"/>
      <c r="D499" s="4"/>
      <c r="E499" s="4"/>
      <c r="F499" s="168"/>
      <c r="G499" s="4"/>
      <c r="H499" s="4"/>
      <c r="I499" s="4"/>
      <c r="J499" s="4"/>
      <c r="K499" s="4"/>
      <c r="L499" s="4"/>
      <c r="M499" s="4"/>
      <c r="N499" s="4"/>
      <c r="O499" s="4"/>
      <c r="P499" s="4"/>
      <c r="Q499" s="4"/>
      <c r="R499" s="4"/>
      <c r="S499" s="4"/>
      <c r="T499" s="4"/>
      <c r="U499" s="4"/>
    </row>
    <row r="500" spans="2:21" ht="12.75">
      <c r="B500" s="2"/>
      <c r="C500" s="3"/>
      <c r="D500" s="4"/>
      <c r="E500" s="4"/>
      <c r="F500" s="168"/>
      <c r="G500" s="4"/>
      <c r="H500" s="4"/>
      <c r="I500" s="4"/>
      <c r="J500" s="4"/>
      <c r="K500" s="4"/>
      <c r="L500" s="4"/>
      <c r="M500" s="4"/>
      <c r="N500" s="4"/>
      <c r="O500" s="4"/>
      <c r="P500" s="4"/>
      <c r="Q500" s="4"/>
      <c r="R500" s="4"/>
      <c r="S500" s="4"/>
      <c r="T500" s="4"/>
      <c r="U500" s="4"/>
    </row>
    <row r="501" spans="2:21" ht="12.75">
      <c r="B501" s="2"/>
      <c r="C501" s="3"/>
      <c r="D501" s="4"/>
      <c r="E501" s="4"/>
      <c r="F501" s="168"/>
      <c r="G501" s="4"/>
      <c r="H501" s="4"/>
      <c r="I501" s="4"/>
      <c r="J501" s="4"/>
      <c r="K501" s="4"/>
      <c r="L501" s="4"/>
      <c r="M501" s="4"/>
      <c r="N501" s="4"/>
      <c r="O501" s="4"/>
      <c r="P501" s="4"/>
      <c r="Q501" s="4"/>
      <c r="R501" s="4"/>
      <c r="S501" s="4"/>
      <c r="T501" s="4"/>
      <c r="U501" s="4"/>
    </row>
    <row r="502" spans="2:21" ht="12.75">
      <c r="B502" s="2"/>
      <c r="C502" s="3"/>
      <c r="D502" s="4"/>
      <c r="E502" s="4"/>
      <c r="F502" s="168"/>
      <c r="G502" s="4"/>
      <c r="H502" s="4"/>
      <c r="I502" s="4"/>
      <c r="J502" s="4"/>
      <c r="K502" s="4"/>
      <c r="L502" s="4"/>
      <c r="M502" s="4"/>
      <c r="N502" s="4"/>
      <c r="O502" s="4"/>
      <c r="P502" s="4"/>
      <c r="Q502" s="4"/>
      <c r="R502" s="4"/>
      <c r="S502" s="4"/>
      <c r="T502" s="4"/>
      <c r="U502" s="4"/>
    </row>
    <row r="503" spans="2:21" ht="12.75">
      <c r="B503" s="2"/>
      <c r="C503" s="3"/>
      <c r="D503" s="4"/>
      <c r="E503" s="4"/>
      <c r="F503" s="168"/>
      <c r="G503" s="4"/>
      <c r="H503" s="4"/>
      <c r="I503" s="4"/>
      <c r="J503" s="4"/>
      <c r="K503" s="4"/>
      <c r="L503" s="4"/>
      <c r="M503" s="4"/>
      <c r="N503" s="4"/>
      <c r="O503" s="4"/>
      <c r="P503" s="4"/>
      <c r="Q503" s="4"/>
      <c r="R503" s="4"/>
      <c r="S503" s="4"/>
      <c r="T503" s="4"/>
      <c r="U503" s="4"/>
    </row>
    <row r="504" spans="2:21" ht="31.5">
      <c r="B504" s="15" t="s">
        <v>6</v>
      </c>
      <c r="C504" s="172"/>
      <c r="D504" s="4"/>
      <c r="E504" s="4"/>
      <c r="F504" s="168"/>
      <c r="G504" s="4"/>
      <c r="H504" s="4"/>
      <c r="I504" s="4"/>
      <c r="J504" s="4"/>
      <c r="K504" s="4"/>
      <c r="L504" s="4"/>
      <c r="M504" s="4"/>
      <c r="N504" s="4"/>
      <c r="O504" s="4"/>
      <c r="P504" s="4"/>
      <c r="Q504" s="4"/>
      <c r="R504" s="4"/>
      <c r="S504" s="4"/>
      <c r="T504" s="4"/>
      <c r="U504" s="4"/>
    </row>
    <row r="505" spans="2:21" ht="12.75">
      <c r="B505" s="2"/>
      <c r="C505" s="3"/>
      <c r="D505" s="4"/>
      <c r="E505" s="4"/>
      <c r="F505" s="168"/>
      <c r="G505" s="4"/>
      <c r="H505" s="4"/>
      <c r="I505" s="4"/>
      <c r="J505" s="4"/>
      <c r="K505" s="4"/>
      <c r="L505" s="4"/>
      <c r="M505" s="4"/>
      <c r="N505" s="4"/>
      <c r="O505" s="4"/>
      <c r="P505" s="4"/>
      <c r="Q505" s="4"/>
      <c r="R505" s="4"/>
      <c r="S505" s="4"/>
      <c r="T505" s="4"/>
      <c r="U505" s="4"/>
    </row>
    <row r="506" spans="2:21" ht="25.5">
      <c r="B506" s="226" t="s">
        <v>7</v>
      </c>
      <c r="C506" s="174" t="s">
        <v>8</v>
      </c>
      <c r="D506" s="4"/>
      <c r="E506" s="4"/>
      <c r="F506" s="168"/>
      <c r="G506" s="4"/>
      <c r="H506" s="4"/>
      <c r="I506" s="4"/>
      <c r="J506" s="4"/>
      <c r="K506" s="4"/>
      <c r="L506" s="4"/>
      <c r="M506" s="4"/>
      <c r="N506" s="4"/>
      <c r="O506" s="4"/>
      <c r="P506" s="4"/>
      <c r="Q506" s="4"/>
      <c r="R506" s="4"/>
      <c r="S506" s="4"/>
      <c r="T506" s="4"/>
      <c r="U506" s="4"/>
    </row>
    <row r="507" spans="2:21" ht="12.75">
      <c r="B507" s="224"/>
      <c r="C507" s="12"/>
      <c r="D507" s="4"/>
      <c r="E507" s="4"/>
      <c r="F507" s="168"/>
      <c r="G507" s="4"/>
      <c r="H507" s="4"/>
      <c r="I507" s="4"/>
      <c r="J507" s="4"/>
      <c r="K507" s="4"/>
      <c r="L507" s="4"/>
      <c r="M507" s="4"/>
      <c r="N507" s="4"/>
      <c r="O507" s="4"/>
      <c r="P507" s="4"/>
      <c r="Q507" s="4"/>
      <c r="R507" s="4"/>
      <c r="S507" s="4"/>
      <c r="T507" s="4"/>
      <c r="U507" s="4"/>
    </row>
    <row r="508" spans="2:21" ht="12.75">
      <c r="B508" s="224"/>
      <c r="C508" s="233" t="s">
        <v>9</v>
      </c>
      <c r="D508" s="4"/>
      <c r="E508" s="4"/>
      <c r="F508" s="168"/>
      <c r="G508" s="4"/>
      <c r="H508" s="4"/>
      <c r="I508" s="4"/>
      <c r="J508" s="4"/>
      <c r="K508" s="4"/>
      <c r="L508" s="4"/>
      <c r="M508" s="4"/>
      <c r="N508" s="4"/>
      <c r="O508" s="4"/>
      <c r="P508" s="4"/>
      <c r="Q508" s="4"/>
      <c r="R508" s="4"/>
      <c r="S508" s="4"/>
      <c r="T508" s="4"/>
      <c r="U508" s="4"/>
    </row>
    <row r="509" spans="2:21" ht="12.75">
      <c r="B509" s="224"/>
      <c r="C509" s="224"/>
      <c r="D509" s="4"/>
      <c r="E509" s="4"/>
      <c r="F509" s="168"/>
      <c r="G509" s="4"/>
      <c r="H509" s="4"/>
      <c r="I509" s="4"/>
      <c r="J509" s="4"/>
      <c r="K509" s="4"/>
      <c r="L509" s="4"/>
      <c r="M509" s="4"/>
      <c r="N509" s="4"/>
      <c r="O509" s="4"/>
      <c r="P509" s="4"/>
      <c r="Q509" s="4"/>
      <c r="R509" s="4"/>
      <c r="S509" s="4"/>
      <c r="T509" s="4"/>
      <c r="U509" s="4"/>
    </row>
    <row r="510" spans="2:21" ht="12.75">
      <c r="B510" s="224"/>
      <c r="C510" s="224"/>
      <c r="D510" s="4"/>
      <c r="E510" s="4"/>
      <c r="F510" s="168"/>
      <c r="G510" s="4"/>
      <c r="H510" s="4"/>
      <c r="I510" s="4"/>
      <c r="J510" s="4"/>
      <c r="K510" s="4"/>
      <c r="L510" s="4"/>
      <c r="M510" s="4"/>
      <c r="N510" s="4"/>
      <c r="O510" s="4"/>
      <c r="P510" s="4"/>
      <c r="Q510" s="4"/>
      <c r="R510" s="4"/>
      <c r="S510" s="4"/>
      <c r="T510" s="4"/>
      <c r="U510" s="4"/>
    </row>
    <row r="511" spans="2:21" ht="12.75">
      <c r="B511" s="224"/>
      <c r="C511" s="224"/>
      <c r="D511" s="4"/>
      <c r="E511" s="4"/>
      <c r="F511" s="168"/>
      <c r="G511" s="4"/>
      <c r="H511" s="4"/>
      <c r="I511" s="4"/>
      <c r="J511" s="4"/>
      <c r="K511" s="4"/>
      <c r="L511" s="4"/>
      <c r="M511" s="4"/>
      <c r="N511" s="4"/>
      <c r="O511" s="4"/>
      <c r="P511" s="4"/>
      <c r="Q511" s="4"/>
      <c r="R511" s="4"/>
      <c r="S511" s="4"/>
      <c r="T511" s="4"/>
      <c r="U511" s="4"/>
    </row>
    <row r="512" spans="2:21" ht="12.75">
      <c r="B512" s="224"/>
      <c r="C512" s="224"/>
      <c r="D512" s="4"/>
      <c r="E512" s="4"/>
      <c r="F512" s="168"/>
      <c r="G512" s="4"/>
      <c r="H512" s="4"/>
      <c r="I512" s="4"/>
      <c r="J512" s="4"/>
      <c r="K512" s="4"/>
      <c r="L512" s="4"/>
      <c r="M512" s="4"/>
      <c r="N512" s="4"/>
      <c r="O512" s="4"/>
      <c r="P512" s="4"/>
      <c r="Q512" s="4"/>
      <c r="R512" s="4"/>
      <c r="S512" s="4"/>
      <c r="T512" s="4"/>
      <c r="U512" s="4"/>
    </row>
    <row r="513" spans="2:21" ht="12.75">
      <c r="B513" s="224"/>
      <c r="C513" s="224"/>
      <c r="D513" s="4"/>
      <c r="E513" s="4"/>
      <c r="F513" s="168"/>
      <c r="G513" s="4"/>
      <c r="H513" s="4"/>
      <c r="I513" s="4"/>
      <c r="J513" s="4"/>
      <c r="K513" s="4"/>
      <c r="L513" s="4"/>
      <c r="M513" s="4"/>
      <c r="N513" s="4"/>
      <c r="O513" s="4"/>
      <c r="P513" s="4"/>
      <c r="Q513" s="4"/>
      <c r="R513" s="4"/>
      <c r="S513" s="4"/>
      <c r="T513" s="4"/>
      <c r="U513" s="4"/>
    </row>
    <row r="514" spans="2:21" ht="12.75">
      <c r="B514" s="224"/>
      <c r="C514" s="224"/>
      <c r="D514" s="4"/>
      <c r="E514" s="4"/>
      <c r="F514" s="168"/>
      <c r="G514" s="4"/>
      <c r="H514" s="4"/>
      <c r="I514" s="4"/>
      <c r="J514" s="4"/>
      <c r="K514" s="4"/>
      <c r="L514" s="4"/>
      <c r="M514" s="4"/>
      <c r="N514" s="4"/>
      <c r="O514" s="4"/>
      <c r="P514" s="4"/>
      <c r="Q514" s="4"/>
      <c r="R514" s="4"/>
      <c r="S514" s="4"/>
      <c r="T514" s="4"/>
      <c r="U514" s="4"/>
    </row>
    <row r="515" spans="2:21" ht="12.75">
      <c r="B515" s="224"/>
      <c r="C515" s="224"/>
      <c r="D515" s="4"/>
      <c r="E515" s="4"/>
      <c r="F515" s="168"/>
      <c r="G515" s="4"/>
      <c r="H515" s="4"/>
      <c r="I515" s="4"/>
      <c r="J515" s="4"/>
      <c r="K515" s="4"/>
      <c r="L515" s="4"/>
      <c r="M515" s="4"/>
      <c r="N515" s="4"/>
      <c r="O515" s="4"/>
      <c r="P515" s="4"/>
      <c r="Q515" s="4"/>
      <c r="R515" s="4"/>
      <c r="S515" s="4"/>
      <c r="T515" s="4"/>
      <c r="U515" s="4"/>
    </row>
    <row r="516" spans="2:21" ht="12.75">
      <c r="B516" s="224"/>
      <c r="C516" s="224"/>
      <c r="D516" s="4"/>
      <c r="E516" s="4"/>
      <c r="F516" s="168"/>
      <c r="G516" s="4"/>
      <c r="H516" s="4"/>
      <c r="I516" s="4"/>
      <c r="J516" s="4"/>
      <c r="K516" s="4"/>
      <c r="L516" s="4"/>
      <c r="M516" s="4"/>
      <c r="N516" s="4"/>
      <c r="O516" s="4"/>
      <c r="P516" s="4"/>
      <c r="Q516" s="4"/>
      <c r="R516" s="4"/>
      <c r="S516" s="4"/>
      <c r="T516" s="4"/>
      <c r="U516" s="4"/>
    </row>
    <row r="517" spans="2:21" ht="12.75">
      <c r="B517" s="224"/>
      <c r="C517" s="224"/>
      <c r="D517" s="4"/>
      <c r="E517" s="4"/>
      <c r="F517" s="168"/>
      <c r="G517" s="4"/>
      <c r="H517" s="4"/>
      <c r="I517" s="4"/>
      <c r="J517" s="4"/>
      <c r="K517" s="4"/>
      <c r="L517" s="4"/>
      <c r="M517" s="4"/>
      <c r="N517" s="4"/>
      <c r="O517" s="4"/>
      <c r="P517" s="4"/>
      <c r="Q517" s="4"/>
      <c r="R517" s="4"/>
      <c r="S517" s="4"/>
      <c r="T517" s="4"/>
      <c r="U517" s="4"/>
    </row>
    <row r="518" spans="2:21" ht="12.75">
      <c r="B518" s="224"/>
      <c r="C518" s="224"/>
      <c r="D518" s="4"/>
      <c r="E518" s="4"/>
      <c r="F518" s="168"/>
      <c r="G518" s="4"/>
      <c r="H518" s="4"/>
      <c r="I518" s="4"/>
      <c r="J518" s="4"/>
      <c r="K518" s="4"/>
      <c r="L518" s="4"/>
      <c r="M518" s="4"/>
      <c r="N518" s="4"/>
      <c r="O518" s="4"/>
      <c r="P518" s="4"/>
      <c r="Q518" s="4"/>
      <c r="R518" s="4"/>
      <c r="S518" s="4"/>
      <c r="T518" s="4"/>
      <c r="U518" s="4"/>
    </row>
    <row r="519" spans="2:21" ht="12.75">
      <c r="B519" s="224"/>
      <c r="C519" s="225"/>
      <c r="D519" s="4"/>
      <c r="E519" s="4"/>
      <c r="F519" s="168"/>
      <c r="G519" s="4"/>
      <c r="H519" s="4"/>
      <c r="I519" s="4"/>
      <c r="J519" s="4"/>
      <c r="K519" s="4"/>
      <c r="L519" s="4"/>
      <c r="M519" s="4"/>
      <c r="N519" s="4"/>
      <c r="O519" s="4"/>
      <c r="P519" s="4"/>
      <c r="Q519" s="4"/>
      <c r="R519" s="4"/>
      <c r="S519" s="4"/>
      <c r="T519" s="4"/>
      <c r="U519" s="4"/>
    </row>
    <row r="520" spans="2:21" ht="25.5">
      <c r="B520" s="224"/>
      <c r="C520" s="174" t="s">
        <v>10</v>
      </c>
      <c r="D520" s="4"/>
      <c r="E520" s="4"/>
      <c r="F520" s="168"/>
      <c r="G520" s="4"/>
      <c r="H520" s="4"/>
      <c r="I520" s="4"/>
      <c r="J520" s="4"/>
      <c r="K520" s="4"/>
      <c r="L520" s="4"/>
      <c r="M520" s="4"/>
      <c r="N520" s="4"/>
      <c r="O520" s="4"/>
      <c r="P520" s="4"/>
      <c r="Q520" s="4"/>
      <c r="R520" s="4"/>
      <c r="S520" s="4"/>
      <c r="T520" s="4"/>
      <c r="U520" s="4"/>
    </row>
    <row r="521" spans="2:21" ht="12.75">
      <c r="B521" s="224"/>
      <c r="C521" s="233" t="s">
        <v>11</v>
      </c>
      <c r="D521" s="4"/>
      <c r="E521" s="4"/>
      <c r="F521" s="168"/>
      <c r="G521" s="4"/>
      <c r="H521" s="4"/>
      <c r="I521" s="4"/>
      <c r="J521" s="4"/>
      <c r="K521" s="4"/>
      <c r="L521" s="4"/>
      <c r="M521" s="4"/>
      <c r="N521" s="4"/>
      <c r="O521" s="4"/>
      <c r="P521" s="4"/>
      <c r="Q521" s="4"/>
      <c r="R521" s="4"/>
      <c r="S521" s="4"/>
      <c r="T521" s="4"/>
      <c r="U521" s="4"/>
    </row>
    <row r="522" spans="2:21" ht="12.75">
      <c r="B522" s="224"/>
      <c r="C522" s="224"/>
      <c r="D522" s="4"/>
      <c r="E522" s="4"/>
      <c r="F522" s="168"/>
      <c r="G522" s="4"/>
      <c r="H522" s="4"/>
      <c r="I522" s="4"/>
      <c r="J522" s="4"/>
      <c r="K522" s="4"/>
      <c r="L522" s="4"/>
      <c r="M522" s="4"/>
      <c r="N522" s="4"/>
      <c r="O522" s="4"/>
      <c r="P522" s="4"/>
      <c r="Q522" s="4"/>
      <c r="R522" s="4"/>
      <c r="S522" s="4"/>
      <c r="T522" s="4"/>
      <c r="U522" s="4"/>
    </row>
    <row r="523" spans="2:21" ht="12.75">
      <c r="B523" s="224"/>
      <c r="C523" s="224"/>
      <c r="D523" s="4"/>
      <c r="E523" s="4"/>
      <c r="F523" s="168"/>
      <c r="G523" s="4"/>
      <c r="H523" s="4"/>
      <c r="I523" s="4"/>
      <c r="J523" s="4"/>
      <c r="K523" s="4"/>
      <c r="L523" s="4"/>
      <c r="M523" s="4"/>
      <c r="N523" s="4"/>
      <c r="O523" s="4"/>
      <c r="P523" s="4"/>
      <c r="Q523" s="4"/>
      <c r="R523" s="4"/>
      <c r="S523" s="4"/>
      <c r="T523" s="4"/>
      <c r="U523" s="4"/>
    </row>
    <row r="524" spans="2:21" ht="12.75">
      <c r="B524" s="224"/>
      <c r="C524" s="224"/>
      <c r="D524" s="4"/>
      <c r="E524" s="4"/>
      <c r="F524" s="168"/>
      <c r="G524" s="4"/>
      <c r="H524" s="4"/>
      <c r="I524" s="4"/>
      <c r="J524" s="4"/>
      <c r="K524" s="4"/>
      <c r="L524" s="4"/>
      <c r="M524" s="4"/>
      <c r="N524" s="4"/>
      <c r="O524" s="4"/>
      <c r="P524" s="4"/>
      <c r="Q524" s="4"/>
      <c r="R524" s="4"/>
      <c r="S524" s="4"/>
      <c r="T524" s="4"/>
      <c r="U524" s="4"/>
    </row>
    <row r="525" spans="2:21" ht="12.75">
      <c r="B525" s="224"/>
      <c r="C525" s="224"/>
      <c r="D525" s="4"/>
      <c r="E525" s="4"/>
      <c r="F525" s="168"/>
      <c r="G525" s="4"/>
      <c r="H525" s="4"/>
      <c r="I525" s="4"/>
      <c r="J525" s="4"/>
      <c r="K525" s="4"/>
      <c r="L525" s="4"/>
      <c r="M525" s="4"/>
      <c r="N525" s="4"/>
      <c r="O525" s="4"/>
      <c r="P525" s="4"/>
      <c r="Q525" s="4"/>
      <c r="R525" s="4"/>
      <c r="S525" s="4"/>
      <c r="T525" s="4"/>
      <c r="U525" s="4"/>
    </row>
    <row r="526" spans="2:21" ht="12.75">
      <c r="B526" s="224"/>
      <c r="C526" s="224"/>
      <c r="D526" s="4"/>
      <c r="E526" s="4"/>
      <c r="F526" s="168"/>
      <c r="G526" s="4"/>
      <c r="H526" s="4"/>
      <c r="I526" s="4"/>
      <c r="J526" s="4"/>
      <c r="K526" s="4"/>
      <c r="L526" s="4"/>
      <c r="M526" s="4"/>
      <c r="N526" s="4"/>
      <c r="O526" s="4"/>
      <c r="P526" s="4"/>
      <c r="Q526" s="4"/>
      <c r="R526" s="4"/>
      <c r="S526" s="4"/>
      <c r="T526" s="4"/>
      <c r="U526" s="4"/>
    </row>
    <row r="527" spans="2:21" ht="12.75">
      <c r="B527" s="224"/>
      <c r="C527" s="224"/>
      <c r="D527" s="4"/>
      <c r="E527" s="4"/>
      <c r="F527" s="168"/>
      <c r="G527" s="4"/>
      <c r="H527" s="4"/>
      <c r="I527" s="4"/>
      <c r="J527" s="4"/>
      <c r="K527" s="4"/>
      <c r="L527" s="4"/>
      <c r="M527" s="4"/>
      <c r="N527" s="4"/>
      <c r="O527" s="4"/>
      <c r="P527" s="4"/>
      <c r="Q527" s="4"/>
      <c r="R527" s="4"/>
      <c r="S527" s="4"/>
      <c r="T527" s="4"/>
      <c r="U527" s="4"/>
    </row>
    <row r="528" spans="2:21" ht="12.75">
      <c r="B528" s="224"/>
      <c r="C528" s="224"/>
      <c r="D528" s="4"/>
      <c r="E528" s="4"/>
      <c r="F528" s="168"/>
      <c r="G528" s="4"/>
      <c r="H528" s="4"/>
      <c r="I528" s="4"/>
      <c r="J528" s="4"/>
      <c r="K528" s="4"/>
      <c r="L528" s="4"/>
      <c r="M528" s="4"/>
      <c r="N528" s="4"/>
      <c r="O528" s="4"/>
      <c r="P528" s="4"/>
      <c r="Q528" s="4"/>
      <c r="R528" s="4"/>
      <c r="S528" s="4"/>
      <c r="T528" s="4"/>
      <c r="U528" s="4"/>
    </row>
    <row r="529" spans="2:21" ht="12.75">
      <c r="B529" s="224"/>
      <c r="C529" s="224"/>
      <c r="D529" s="4"/>
      <c r="E529" s="4"/>
      <c r="F529" s="168"/>
      <c r="G529" s="4"/>
      <c r="H529" s="4"/>
      <c r="I529" s="4"/>
      <c r="J529" s="4"/>
      <c r="K529" s="4"/>
      <c r="L529" s="4"/>
      <c r="M529" s="4"/>
      <c r="N529" s="4"/>
      <c r="O529" s="4"/>
      <c r="P529" s="4"/>
      <c r="Q529" s="4"/>
      <c r="R529" s="4"/>
      <c r="S529" s="4"/>
      <c r="T529" s="4"/>
      <c r="U529" s="4"/>
    </row>
    <row r="530" spans="2:21" ht="12.75">
      <c r="B530" s="224"/>
      <c r="C530" s="224"/>
      <c r="D530" s="4"/>
      <c r="E530" s="4"/>
      <c r="F530" s="168"/>
      <c r="G530" s="4"/>
      <c r="H530" s="4"/>
      <c r="I530" s="4"/>
      <c r="J530" s="4"/>
      <c r="K530" s="4"/>
      <c r="L530" s="4"/>
      <c r="M530" s="4"/>
      <c r="N530" s="4"/>
      <c r="O530" s="4"/>
      <c r="P530" s="4"/>
      <c r="Q530" s="4"/>
      <c r="R530" s="4"/>
      <c r="S530" s="4"/>
      <c r="T530" s="4"/>
      <c r="U530" s="4"/>
    </row>
    <row r="531" spans="2:21" ht="12.75">
      <c r="B531" s="224"/>
      <c r="C531" s="224"/>
      <c r="D531" s="4"/>
      <c r="E531" s="4"/>
      <c r="F531" s="168"/>
      <c r="G531" s="4"/>
      <c r="H531" s="4"/>
      <c r="I531" s="4"/>
      <c r="J531" s="4"/>
      <c r="K531" s="4"/>
      <c r="L531" s="4"/>
      <c r="M531" s="4"/>
      <c r="N531" s="4"/>
      <c r="O531" s="4"/>
      <c r="P531" s="4"/>
      <c r="Q531" s="4"/>
      <c r="R531" s="4"/>
      <c r="S531" s="4"/>
      <c r="T531" s="4"/>
      <c r="U531" s="4"/>
    </row>
    <row r="532" spans="2:21" ht="12.75">
      <c r="B532" s="225"/>
      <c r="C532" s="225"/>
      <c r="D532" s="4"/>
      <c r="E532" s="4"/>
      <c r="F532" s="168"/>
      <c r="G532" s="4"/>
      <c r="H532" s="4"/>
      <c r="I532" s="4"/>
      <c r="J532" s="4"/>
      <c r="K532" s="4"/>
      <c r="L532" s="4"/>
      <c r="M532" s="4"/>
      <c r="N532" s="4"/>
      <c r="O532" s="4"/>
      <c r="P532" s="4"/>
      <c r="Q532" s="4"/>
      <c r="R532" s="4"/>
      <c r="S532" s="4"/>
      <c r="T532" s="4"/>
      <c r="U532" s="4"/>
    </row>
    <row r="533" spans="2:21" ht="12.75">
      <c r="B533" s="234" t="s">
        <v>12</v>
      </c>
      <c r="C533" s="229" t="s">
        <v>13</v>
      </c>
      <c r="D533" s="4"/>
      <c r="E533" s="4"/>
      <c r="F533" s="168"/>
      <c r="G533" s="4"/>
      <c r="H533" s="4"/>
      <c r="I533" s="4"/>
      <c r="J533" s="4"/>
      <c r="K533" s="4"/>
      <c r="L533" s="4"/>
      <c r="M533" s="4"/>
      <c r="N533" s="4"/>
      <c r="O533" s="4"/>
      <c r="P533" s="4"/>
      <c r="Q533" s="4"/>
      <c r="R533" s="4"/>
      <c r="S533" s="4"/>
      <c r="T533" s="4"/>
      <c r="U533" s="4"/>
    </row>
    <row r="534" spans="2:21" ht="12.75">
      <c r="B534" s="224"/>
      <c r="C534" s="224"/>
      <c r="D534" s="4"/>
      <c r="E534" s="4"/>
      <c r="F534" s="168"/>
      <c r="G534" s="4"/>
      <c r="H534" s="4"/>
      <c r="I534" s="4"/>
      <c r="J534" s="4"/>
      <c r="K534" s="4"/>
      <c r="L534" s="4"/>
      <c r="M534" s="4"/>
      <c r="N534" s="4"/>
      <c r="O534" s="4"/>
      <c r="P534" s="4"/>
      <c r="Q534" s="4"/>
      <c r="R534" s="4"/>
      <c r="S534" s="4"/>
      <c r="T534" s="4"/>
      <c r="U534" s="4"/>
    </row>
    <row r="535" spans="2:21" ht="12.75">
      <c r="B535" s="224"/>
      <c r="C535" s="224"/>
      <c r="D535" s="4"/>
      <c r="E535" s="4"/>
      <c r="F535" s="168"/>
      <c r="G535" s="4"/>
      <c r="H535" s="4"/>
      <c r="I535" s="4"/>
      <c r="J535" s="4"/>
      <c r="K535" s="4"/>
      <c r="L535" s="4"/>
      <c r="M535" s="4"/>
      <c r="N535" s="4"/>
      <c r="O535" s="4"/>
      <c r="P535" s="4"/>
      <c r="Q535" s="4"/>
      <c r="R535" s="4"/>
      <c r="S535" s="4"/>
      <c r="T535" s="4"/>
      <c r="U535" s="4"/>
    </row>
    <row r="536" spans="2:21" ht="12.75">
      <c r="B536" s="224"/>
      <c r="C536" s="224"/>
      <c r="D536" s="4"/>
      <c r="E536" s="4"/>
      <c r="F536" s="168"/>
      <c r="G536" s="4"/>
      <c r="H536" s="4"/>
      <c r="I536" s="4"/>
      <c r="J536" s="4"/>
      <c r="K536" s="4"/>
      <c r="L536" s="4"/>
      <c r="M536" s="4"/>
      <c r="N536" s="4"/>
      <c r="O536" s="4"/>
      <c r="P536" s="4"/>
      <c r="Q536" s="4"/>
      <c r="R536" s="4"/>
      <c r="S536" s="4"/>
      <c r="T536" s="4"/>
      <c r="U536" s="4"/>
    </row>
    <row r="537" spans="2:21" ht="12.75">
      <c r="B537" s="224"/>
      <c r="C537" s="224"/>
      <c r="D537" s="4"/>
      <c r="E537" s="4"/>
      <c r="F537" s="168"/>
      <c r="G537" s="4"/>
      <c r="H537" s="4"/>
      <c r="I537" s="4"/>
      <c r="J537" s="4"/>
      <c r="K537" s="4"/>
      <c r="L537" s="4"/>
      <c r="M537" s="4"/>
      <c r="N537" s="4"/>
      <c r="O537" s="4"/>
      <c r="P537" s="4"/>
      <c r="Q537" s="4"/>
      <c r="R537" s="4"/>
      <c r="S537" s="4"/>
      <c r="T537" s="4"/>
      <c r="U537" s="4"/>
    </row>
    <row r="538" spans="2:21" ht="12.75">
      <c r="B538" s="224"/>
      <c r="C538" s="224"/>
      <c r="D538" s="4"/>
      <c r="E538" s="4"/>
      <c r="F538" s="168"/>
      <c r="G538" s="4"/>
      <c r="H538" s="4"/>
      <c r="I538" s="4"/>
      <c r="J538" s="4"/>
      <c r="K538" s="4"/>
      <c r="L538" s="4"/>
      <c r="M538" s="4"/>
      <c r="N538" s="4"/>
      <c r="O538" s="4"/>
      <c r="P538" s="4"/>
      <c r="Q538" s="4"/>
      <c r="R538" s="4"/>
      <c r="S538" s="4"/>
      <c r="T538" s="4"/>
      <c r="U538" s="4"/>
    </row>
    <row r="539" spans="2:21" ht="12.75">
      <c r="B539" s="224"/>
      <c r="C539" s="224"/>
      <c r="D539" s="4"/>
      <c r="E539" s="4"/>
      <c r="F539" s="168"/>
      <c r="G539" s="4"/>
      <c r="H539" s="4"/>
      <c r="I539" s="4"/>
      <c r="J539" s="4"/>
      <c r="K539" s="4"/>
      <c r="L539" s="4"/>
      <c r="M539" s="4"/>
      <c r="N539" s="4"/>
      <c r="O539" s="4"/>
      <c r="P539" s="4"/>
      <c r="Q539" s="4"/>
      <c r="R539" s="4"/>
      <c r="S539" s="4"/>
      <c r="T539" s="4"/>
      <c r="U539" s="4"/>
    </row>
    <row r="540" spans="2:21" ht="12.75">
      <c r="B540" s="224"/>
      <c r="C540" s="224"/>
      <c r="D540" s="4"/>
      <c r="E540" s="4"/>
      <c r="F540" s="168"/>
      <c r="G540" s="4"/>
      <c r="H540" s="4"/>
      <c r="I540" s="4"/>
      <c r="J540" s="4"/>
      <c r="K540" s="4"/>
      <c r="L540" s="4"/>
      <c r="M540" s="4"/>
      <c r="N540" s="4"/>
      <c r="O540" s="4"/>
      <c r="P540" s="4"/>
      <c r="Q540" s="4"/>
      <c r="R540" s="4"/>
      <c r="S540" s="4"/>
      <c r="T540" s="4"/>
      <c r="U540" s="4"/>
    </row>
    <row r="541" spans="2:21" ht="12.75">
      <c r="B541" s="224"/>
      <c r="C541" s="224"/>
      <c r="D541" s="4"/>
      <c r="E541" s="4"/>
      <c r="F541" s="168"/>
      <c r="G541" s="4"/>
      <c r="H541" s="4"/>
      <c r="I541" s="4"/>
      <c r="J541" s="4"/>
      <c r="K541" s="4"/>
      <c r="L541" s="4"/>
      <c r="M541" s="4"/>
      <c r="N541" s="4"/>
      <c r="O541" s="4"/>
      <c r="P541" s="4"/>
      <c r="Q541" s="4"/>
      <c r="R541" s="4"/>
      <c r="S541" s="4"/>
      <c r="T541" s="4"/>
      <c r="U541" s="4"/>
    </row>
    <row r="542" spans="2:21" ht="12.75">
      <c r="B542" s="224"/>
      <c r="C542" s="224"/>
      <c r="D542" s="4"/>
      <c r="E542" s="4"/>
      <c r="F542" s="168"/>
      <c r="G542" s="4"/>
      <c r="H542" s="4"/>
      <c r="I542" s="4"/>
      <c r="J542" s="4"/>
      <c r="K542" s="4"/>
      <c r="L542" s="4"/>
      <c r="M542" s="4"/>
      <c r="N542" s="4"/>
      <c r="O542" s="4"/>
      <c r="P542" s="4"/>
      <c r="Q542" s="4"/>
      <c r="R542" s="4"/>
      <c r="S542" s="4"/>
      <c r="T542" s="4"/>
      <c r="U542" s="4"/>
    </row>
    <row r="543" spans="2:21" ht="12.75">
      <c r="B543" s="224"/>
      <c r="C543" s="224"/>
      <c r="D543" s="4"/>
      <c r="E543" s="4"/>
      <c r="F543" s="168"/>
      <c r="G543" s="4"/>
      <c r="H543" s="4"/>
      <c r="I543" s="4"/>
      <c r="J543" s="4"/>
      <c r="K543" s="4"/>
      <c r="L543" s="4"/>
      <c r="M543" s="4"/>
      <c r="N543" s="4"/>
      <c r="O543" s="4"/>
      <c r="P543" s="4"/>
      <c r="Q543" s="4"/>
      <c r="R543" s="4"/>
      <c r="S543" s="4"/>
      <c r="T543" s="4"/>
      <c r="U543" s="4"/>
    </row>
    <row r="544" spans="2:21" ht="12.75">
      <c r="B544" s="224"/>
      <c r="C544" s="225"/>
      <c r="D544" s="4"/>
      <c r="E544" s="4"/>
      <c r="F544" s="168"/>
      <c r="G544" s="4"/>
      <c r="H544" s="4"/>
      <c r="I544" s="4"/>
      <c r="J544" s="4"/>
      <c r="K544" s="4"/>
      <c r="L544" s="4"/>
      <c r="M544" s="4"/>
      <c r="N544" s="4"/>
      <c r="O544" s="4"/>
      <c r="P544" s="4"/>
      <c r="Q544" s="4"/>
      <c r="R544" s="4"/>
      <c r="S544" s="4"/>
      <c r="T544" s="4"/>
      <c r="U544" s="4"/>
    </row>
    <row r="545" spans="2:21" ht="12.75">
      <c r="B545" s="224"/>
      <c r="C545" s="229" t="s">
        <v>14</v>
      </c>
      <c r="D545" s="4"/>
      <c r="E545" s="4"/>
      <c r="F545" s="168"/>
      <c r="G545" s="4"/>
      <c r="H545" s="4"/>
      <c r="I545" s="4"/>
      <c r="J545" s="4"/>
      <c r="K545" s="4"/>
      <c r="L545" s="4"/>
      <c r="M545" s="4"/>
      <c r="N545" s="4"/>
      <c r="O545" s="4"/>
      <c r="P545" s="4"/>
      <c r="Q545" s="4"/>
      <c r="R545" s="4"/>
      <c r="S545" s="4"/>
      <c r="T545" s="4"/>
      <c r="U545" s="4"/>
    </row>
    <row r="546" spans="2:21" ht="12.75">
      <c r="B546" s="224"/>
      <c r="C546" s="224"/>
      <c r="D546" s="4"/>
      <c r="E546" s="4"/>
      <c r="F546" s="168"/>
      <c r="G546" s="4"/>
      <c r="H546" s="4"/>
      <c r="I546" s="4"/>
      <c r="J546" s="4"/>
      <c r="K546" s="4"/>
      <c r="L546" s="4"/>
      <c r="M546" s="4"/>
      <c r="N546" s="4"/>
      <c r="O546" s="4"/>
      <c r="P546" s="4"/>
      <c r="Q546" s="4"/>
      <c r="R546" s="4"/>
      <c r="S546" s="4"/>
      <c r="T546" s="4"/>
      <c r="U546" s="4"/>
    </row>
    <row r="547" spans="2:21" ht="12.75">
      <c r="B547" s="224"/>
      <c r="C547" s="224"/>
      <c r="D547" s="4"/>
      <c r="E547" s="4"/>
      <c r="F547" s="168"/>
      <c r="G547" s="4"/>
      <c r="H547" s="4"/>
      <c r="I547" s="4"/>
      <c r="J547" s="4"/>
      <c r="K547" s="4"/>
      <c r="L547" s="4"/>
      <c r="M547" s="4"/>
      <c r="N547" s="4"/>
      <c r="O547" s="4"/>
      <c r="P547" s="4"/>
      <c r="Q547" s="4"/>
      <c r="R547" s="4"/>
      <c r="S547" s="4"/>
      <c r="T547" s="4"/>
      <c r="U547" s="4"/>
    </row>
    <row r="548" spans="2:21" ht="12.75">
      <c r="B548" s="224"/>
      <c r="C548" s="224"/>
      <c r="D548" s="4"/>
      <c r="E548" s="4"/>
      <c r="F548" s="168"/>
      <c r="G548" s="4"/>
      <c r="H548" s="4"/>
      <c r="I548" s="4"/>
      <c r="J548" s="4"/>
      <c r="K548" s="4"/>
      <c r="L548" s="4"/>
      <c r="M548" s="4"/>
      <c r="N548" s="4"/>
      <c r="O548" s="4"/>
      <c r="P548" s="4"/>
      <c r="Q548" s="4"/>
      <c r="R548" s="4"/>
      <c r="S548" s="4"/>
      <c r="T548" s="4"/>
      <c r="U548" s="4"/>
    </row>
    <row r="549" spans="2:21" ht="12.75">
      <c r="B549" s="224"/>
      <c r="C549" s="224"/>
      <c r="D549" s="4"/>
      <c r="E549" s="4"/>
      <c r="F549" s="168"/>
      <c r="G549" s="4"/>
      <c r="H549" s="4"/>
      <c r="I549" s="4"/>
      <c r="J549" s="4"/>
      <c r="K549" s="4"/>
      <c r="L549" s="4"/>
      <c r="M549" s="4"/>
      <c r="N549" s="4"/>
      <c r="O549" s="4"/>
      <c r="P549" s="4"/>
      <c r="Q549" s="4"/>
      <c r="R549" s="4"/>
      <c r="S549" s="4"/>
      <c r="T549" s="4"/>
      <c r="U549" s="4"/>
    </row>
    <row r="550" spans="2:21" ht="12.75">
      <c r="B550" s="224"/>
      <c r="C550" s="224"/>
      <c r="D550" s="4"/>
      <c r="E550" s="4"/>
      <c r="F550" s="168"/>
      <c r="G550" s="4"/>
      <c r="H550" s="4"/>
      <c r="I550" s="4"/>
      <c r="J550" s="4"/>
      <c r="K550" s="4"/>
      <c r="L550" s="4"/>
      <c r="M550" s="4"/>
      <c r="N550" s="4"/>
      <c r="O550" s="4"/>
      <c r="P550" s="4"/>
      <c r="Q550" s="4"/>
      <c r="R550" s="4"/>
      <c r="S550" s="4"/>
      <c r="T550" s="4"/>
      <c r="U550" s="4"/>
    </row>
    <row r="551" spans="2:21" ht="12.75">
      <c r="B551" s="224"/>
      <c r="C551" s="224"/>
      <c r="D551" s="4"/>
      <c r="E551" s="4"/>
      <c r="F551" s="168"/>
      <c r="G551" s="4"/>
      <c r="H551" s="4"/>
      <c r="I551" s="4"/>
      <c r="J551" s="4"/>
      <c r="K551" s="4"/>
      <c r="L551" s="4"/>
      <c r="M551" s="4"/>
      <c r="N551" s="4"/>
      <c r="O551" s="4"/>
      <c r="P551" s="4"/>
      <c r="Q551" s="4"/>
      <c r="R551" s="4"/>
      <c r="S551" s="4"/>
      <c r="T551" s="4"/>
      <c r="U551" s="4"/>
    </row>
    <row r="552" spans="2:21" ht="12.75">
      <c r="B552" s="224"/>
      <c r="C552" s="224"/>
      <c r="D552" s="4"/>
      <c r="E552" s="4"/>
      <c r="F552" s="168"/>
      <c r="G552" s="4"/>
      <c r="H552" s="4"/>
      <c r="I552" s="4"/>
      <c r="J552" s="4"/>
      <c r="K552" s="4"/>
      <c r="L552" s="4"/>
      <c r="M552" s="4"/>
      <c r="N552" s="4"/>
      <c r="O552" s="4"/>
      <c r="P552" s="4"/>
      <c r="Q552" s="4"/>
      <c r="R552" s="4"/>
      <c r="S552" s="4"/>
      <c r="T552" s="4"/>
      <c r="U552" s="4"/>
    </row>
    <row r="553" spans="2:21" ht="12.75">
      <c r="B553" s="224"/>
      <c r="C553" s="224"/>
      <c r="D553" s="4"/>
      <c r="E553" s="4"/>
      <c r="F553" s="168"/>
      <c r="G553" s="4"/>
      <c r="H553" s="4"/>
      <c r="I553" s="4"/>
      <c r="J553" s="4"/>
      <c r="K553" s="4"/>
      <c r="L553" s="4"/>
      <c r="M553" s="4"/>
      <c r="N553" s="4"/>
      <c r="O553" s="4"/>
      <c r="P553" s="4"/>
      <c r="Q553" s="4"/>
      <c r="R553" s="4"/>
      <c r="S553" s="4"/>
      <c r="T553" s="4"/>
      <c r="U553" s="4"/>
    </row>
    <row r="554" spans="2:21" ht="12.75">
      <c r="B554" s="224"/>
      <c r="C554" s="224"/>
      <c r="D554" s="4"/>
      <c r="E554" s="4"/>
      <c r="F554" s="168"/>
      <c r="G554" s="4"/>
      <c r="H554" s="4"/>
      <c r="I554" s="4"/>
      <c r="J554" s="4"/>
      <c r="K554" s="4"/>
      <c r="L554" s="4"/>
      <c r="M554" s="4"/>
      <c r="N554" s="4"/>
      <c r="O554" s="4"/>
      <c r="P554" s="4"/>
      <c r="Q554" s="4"/>
      <c r="R554" s="4"/>
      <c r="S554" s="4"/>
      <c r="T554" s="4"/>
      <c r="U554" s="4"/>
    </row>
    <row r="555" spans="2:21" ht="12.75">
      <c r="B555" s="224"/>
      <c r="C555" s="224"/>
      <c r="D555" s="4"/>
      <c r="E555" s="4"/>
      <c r="F555" s="168"/>
      <c r="G555" s="4"/>
      <c r="H555" s="4"/>
      <c r="I555" s="4"/>
      <c r="J555" s="4"/>
      <c r="K555" s="4"/>
      <c r="L555" s="4"/>
      <c r="M555" s="4"/>
      <c r="N555" s="4"/>
      <c r="O555" s="4"/>
      <c r="P555" s="4"/>
      <c r="Q555" s="4"/>
      <c r="R555" s="4"/>
      <c r="S555" s="4"/>
      <c r="T555" s="4"/>
      <c r="U555" s="4"/>
    </row>
    <row r="556" spans="2:21" ht="12.75">
      <c r="B556" s="224"/>
      <c r="C556" s="225"/>
      <c r="D556" s="4"/>
      <c r="E556" s="4"/>
      <c r="F556" s="168"/>
      <c r="G556" s="4"/>
      <c r="H556" s="4"/>
      <c r="I556" s="4"/>
      <c r="J556" s="4"/>
      <c r="K556" s="4"/>
      <c r="L556" s="4"/>
      <c r="M556" s="4"/>
      <c r="N556" s="4"/>
      <c r="O556" s="4"/>
      <c r="P556" s="4"/>
      <c r="Q556" s="4"/>
      <c r="R556" s="4"/>
      <c r="S556" s="4"/>
      <c r="T556" s="4"/>
      <c r="U556" s="4"/>
    </row>
    <row r="557" spans="2:21" ht="12.75">
      <c r="B557" s="225"/>
      <c r="C557" s="173" t="s">
        <v>15</v>
      </c>
      <c r="D557" s="4"/>
      <c r="E557" s="4"/>
      <c r="F557" s="168"/>
      <c r="G557" s="4"/>
      <c r="H557" s="4"/>
      <c r="I557" s="4"/>
      <c r="J557" s="4"/>
      <c r="K557" s="4"/>
      <c r="L557" s="4"/>
      <c r="M557" s="4"/>
      <c r="N557" s="4"/>
      <c r="O557" s="4"/>
      <c r="P557" s="4"/>
      <c r="Q557" s="4"/>
      <c r="R557" s="4"/>
      <c r="S557" s="4"/>
      <c r="T557" s="4"/>
      <c r="U557" s="4"/>
    </row>
    <row r="558" spans="2:21" ht="12.75">
      <c r="B558" s="231" t="s">
        <v>16</v>
      </c>
      <c r="C558" s="230" t="s">
        <v>17</v>
      </c>
      <c r="D558" s="4"/>
      <c r="E558" s="4"/>
      <c r="F558" s="168"/>
      <c r="G558" s="4"/>
      <c r="H558" s="4"/>
      <c r="I558" s="4"/>
      <c r="J558" s="4"/>
      <c r="K558" s="4"/>
      <c r="L558" s="4"/>
      <c r="M558" s="4"/>
      <c r="N558" s="4"/>
      <c r="O558" s="4"/>
      <c r="P558" s="4"/>
      <c r="Q558" s="4"/>
      <c r="R558" s="4"/>
      <c r="S558" s="4"/>
      <c r="T558" s="4"/>
      <c r="U558" s="4"/>
    </row>
    <row r="559" spans="2:21" ht="12.75">
      <c r="B559" s="224"/>
      <c r="C559" s="224"/>
      <c r="D559" s="4"/>
      <c r="E559" s="4"/>
      <c r="F559" s="168"/>
      <c r="G559" s="4"/>
      <c r="H559" s="4"/>
      <c r="I559" s="4"/>
      <c r="J559" s="4"/>
      <c r="K559" s="4"/>
      <c r="L559" s="4"/>
      <c r="M559" s="4"/>
      <c r="N559" s="4"/>
      <c r="O559" s="4"/>
      <c r="P559" s="4"/>
      <c r="Q559" s="4"/>
      <c r="R559" s="4"/>
      <c r="S559" s="4"/>
      <c r="T559" s="4"/>
      <c r="U559" s="4"/>
    </row>
    <row r="560" spans="2:21" ht="12.75">
      <c r="B560" s="224"/>
      <c r="C560" s="224"/>
      <c r="D560" s="4"/>
      <c r="E560" s="4"/>
      <c r="F560" s="168"/>
      <c r="G560" s="4"/>
      <c r="H560" s="4"/>
      <c r="I560" s="4"/>
      <c r="J560" s="4"/>
      <c r="K560" s="4"/>
      <c r="L560" s="4"/>
      <c r="M560" s="4"/>
      <c r="N560" s="4"/>
      <c r="O560" s="4"/>
      <c r="P560" s="4"/>
      <c r="Q560" s="4"/>
      <c r="R560" s="4"/>
      <c r="S560" s="4"/>
      <c r="T560" s="4"/>
      <c r="U560" s="4"/>
    </row>
    <row r="561" spans="2:21" ht="12.75">
      <c r="B561" s="224"/>
      <c r="C561" s="224"/>
      <c r="D561" s="4"/>
      <c r="E561" s="4"/>
      <c r="F561" s="168"/>
      <c r="G561" s="4"/>
      <c r="H561" s="4"/>
      <c r="I561" s="4"/>
      <c r="J561" s="4"/>
      <c r="K561" s="4"/>
      <c r="L561" s="4"/>
      <c r="M561" s="4"/>
      <c r="N561" s="4"/>
      <c r="O561" s="4"/>
      <c r="P561" s="4"/>
      <c r="Q561" s="4"/>
      <c r="R561" s="4"/>
      <c r="S561" s="4"/>
      <c r="T561" s="4"/>
      <c r="U561" s="4"/>
    </row>
    <row r="562" spans="2:21" ht="12.75">
      <c r="B562" s="224"/>
      <c r="C562" s="224"/>
      <c r="D562" s="4"/>
      <c r="E562" s="4"/>
      <c r="F562" s="168"/>
      <c r="G562" s="4"/>
      <c r="H562" s="4"/>
      <c r="I562" s="4"/>
      <c r="J562" s="4"/>
      <c r="K562" s="4"/>
      <c r="L562" s="4"/>
      <c r="M562" s="4"/>
      <c r="N562" s="4"/>
      <c r="O562" s="4"/>
      <c r="P562" s="4"/>
      <c r="Q562" s="4"/>
      <c r="R562" s="4"/>
      <c r="S562" s="4"/>
      <c r="T562" s="4"/>
      <c r="U562" s="4"/>
    </row>
    <row r="563" spans="2:21" ht="12.75">
      <c r="B563" s="224"/>
      <c r="C563" s="224"/>
      <c r="D563" s="4"/>
      <c r="E563" s="4"/>
      <c r="F563" s="168"/>
      <c r="G563" s="4"/>
      <c r="H563" s="4"/>
      <c r="I563" s="4"/>
      <c r="J563" s="4"/>
      <c r="K563" s="4"/>
      <c r="L563" s="4"/>
      <c r="M563" s="4"/>
      <c r="N563" s="4"/>
      <c r="O563" s="4"/>
      <c r="P563" s="4"/>
      <c r="Q563" s="4"/>
      <c r="R563" s="4"/>
      <c r="S563" s="4"/>
      <c r="T563" s="4"/>
      <c r="U563" s="4"/>
    </row>
    <row r="564" spans="2:21" ht="12.75">
      <c r="B564" s="224"/>
      <c r="C564" s="224"/>
      <c r="D564" s="4"/>
      <c r="E564" s="4"/>
      <c r="F564" s="168"/>
      <c r="G564" s="4"/>
      <c r="H564" s="4"/>
      <c r="I564" s="4"/>
      <c r="J564" s="4"/>
      <c r="K564" s="4"/>
      <c r="L564" s="4"/>
      <c r="M564" s="4"/>
      <c r="N564" s="4"/>
      <c r="O564" s="4"/>
      <c r="P564" s="4"/>
      <c r="Q564" s="4"/>
      <c r="R564" s="4"/>
      <c r="S564" s="4"/>
      <c r="T564" s="4"/>
      <c r="U564" s="4"/>
    </row>
    <row r="565" spans="2:21" ht="12.75">
      <c r="B565" s="224"/>
      <c r="C565" s="224"/>
      <c r="D565" s="4"/>
      <c r="E565" s="4"/>
      <c r="F565" s="168"/>
      <c r="G565" s="4"/>
      <c r="H565" s="4"/>
      <c r="I565" s="4"/>
      <c r="J565" s="4"/>
      <c r="K565" s="4"/>
      <c r="L565" s="4"/>
      <c r="M565" s="4"/>
      <c r="N565" s="4"/>
      <c r="O565" s="4"/>
      <c r="P565" s="4"/>
      <c r="Q565" s="4"/>
      <c r="R565" s="4"/>
      <c r="S565" s="4"/>
      <c r="T565" s="4"/>
      <c r="U565" s="4"/>
    </row>
    <row r="566" spans="2:21" ht="12.75">
      <c r="B566" s="224"/>
      <c r="C566" s="224"/>
      <c r="D566" s="4"/>
      <c r="E566" s="4"/>
      <c r="F566" s="168"/>
      <c r="G566" s="4"/>
      <c r="H566" s="4"/>
      <c r="I566" s="4"/>
      <c r="J566" s="4"/>
      <c r="K566" s="4"/>
      <c r="L566" s="4"/>
      <c r="M566" s="4"/>
      <c r="N566" s="4"/>
      <c r="O566" s="4"/>
      <c r="P566" s="4"/>
      <c r="Q566" s="4"/>
      <c r="R566" s="4"/>
      <c r="S566" s="4"/>
      <c r="T566" s="4"/>
      <c r="U566" s="4"/>
    </row>
    <row r="567" spans="2:21" ht="12.75">
      <c r="B567" s="224"/>
      <c r="C567" s="224"/>
      <c r="D567" s="4"/>
      <c r="E567" s="4"/>
      <c r="F567" s="168"/>
      <c r="G567" s="4"/>
      <c r="H567" s="4"/>
      <c r="I567" s="4"/>
      <c r="J567" s="4"/>
      <c r="K567" s="4"/>
      <c r="L567" s="4"/>
      <c r="M567" s="4"/>
      <c r="N567" s="4"/>
      <c r="O567" s="4"/>
      <c r="P567" s="4"/>
      <c r="Q567" s="4"/>
      <c r="R567" s="4"/>
      <c r="S567" s="4"/>
      <c r="T567" s="4"/>
      <c r="U567" s="4"/>
    </row>
    <row r="568" spans="2:21" ht="12.75">
      <c r="B568" s="224"/>
      <c r="C568" s="224"/>
      <c r="D568" s="4"/>
      <c r="E568" s="4"/>
      <c r="F568" s="168"/>
      <c r="G568" s="4"/>
      <c r="H568" s="4"/>
      <c r="I568" s="4"/>
      <c r="J568" s="4"/>
      <c r="K568" s="4"/>
      <c r="L568" s="4"/>
      <c r="M568" s="4"/>
      <c r="N568" s="4"/>
      <c r="O568" s="4"/>
      <c r="P568" s="4"/>
      <c r="Q568" s="4"/>
      <c r="R568" s="4"/>
      <c r="S568" s="4"/>
      <c r="T568" s="4"/>
      <c r="U568" s="4"/>
    </row>
    <row r="569" spans="2:21" ht="12.75">
      <c r="B569" s="224"/>
      <c r="C569" s="225"/>
      <c r="D569" s="4"/>
      <c r="E569" s="4"/>
      <c r="F569" s="168"/>
      <c r="G569" s="4"/>
      <c r="H569" s="4"/>
      <c r="I569" s="4"/>
      <c r="J569" s="4"/>
      <c r="K569" s="4"/>
      <c r="L569" s="4"/>
      <c r="M569" s="4"/>
      <c r="N569" s="4"/>
      <c r="O569" s="4"/>
      <c r="P569" s="4"/>
      <c r="Q569" s="4"/>
      <c r="R569" s="4"/>
      <c r="S569" s="4"/>
      <c r="T569" s="4"/>
      <c r="U569" s="4"/>
    </row>
    <row r="570" spans="2:21" ht="12.75">
      <c r="B570" s="224"/>
      <c r="C570" s="230" t="s">
        <v>18</v>
      </c>
      <c r="D570" s="4"/>
      <c r="E570" s="4"/>
      <c r="F570" s="168"/>
      <c r="G570" s="4"/>
      <c r="H570" s="4"/>
      <c r="I570" s="4"/>
      <c r="J570" s="4"/>
      <c r="K570" s="4"/>
      <c r="L570" s="4"/>
      <c r="M570" s="4"/>
      <c r="N570" s="4"/>
      <c r="O570" s="4"/>
      <c r="P570" s="4"/>
      <c r="Q570" s="4"/>
      <c r="R570" s="4"/>
      <c r="S570" s="4"/>
      <c r="T570" s="4"/>
      <c r="U570" s="4"/>
    </row>
    <row r="571" spans="2:21" ht="12.75">
      <c r="B571" s="224"/>
      <c r="C571" s="224"/>
      <c r="D571" s="4"/>
      <c r="E571" s="4"/>
      <c r="F571" s="168"/>
      <c r="G571" s="4"/>
      <c r="H571" s="4"/>
      <c r="I571" s="4"/>
      <c r="J571" s="4"/>
      <c r="K571" s="4"/>
      <c r="L571" s="4"/>
      <c r="M571" s="4"/>
      <c r="N571" s="4"/>
      <c r="O571" s="4"/>
      <c r="P571" s="4"/>
      <c r="Q571" s="4"/>
      <c r="R571" s="4"/>
      <c r="S571" s="4"/>
      <c r="T571" s="4"/>
      <c r="U571" s="4"/>
    </row>
    <row r="572" spans="2:21" ht="12.75">
      <c r="B572" s="224"/>
      <c r="C572" s="224"/>
      <c r="D572" s="4"/>
      <c r="E572" s="4"/>
      <c r="F572" s="168"/>
      <c r="G572" s="4"/>
      <c r="H572" s="4"/>
      <c r="I572" s="4"/>
      <c r="J572" s="4"/>
      <c r="K572" s="4"/>
      <c r="L572" s="4"/>
      <c r="M572" s="4"/>
      <c r="N572" s="4"/>
      <c r="O572" s="4"/>
      <c r="P572" s="4"/>
      <c r="Q572" s="4"/>
      <c r="R572" s="4"/>
      <c r="S572" s="4"/>
      <c r="T572" s="4"/>
      <c r="U572" s="4"/>
    </row>
    <row r="573" spans="2:21" ht="12.75">
      <c r="B573" s="224"/>
      <c r="C573" s="224"/>
      <c r="D573" s="4"/>
      <c r="E573" s="4"/>
      <c r="F573" s="168"/>
      <c r="G573" s="4"/>
      <c r="H573" s="4"/>
      <c r="I573" s="4"/>
      <c r="J573" s="4"/>
      <c r="K573" s="4"/>
      <c r="L573" s="4"/>
      <c r="M573" s="4"/>
      <c r="N573" s="4"/>
      <c r="O573" s="4"/>
      <c r="P573" s="4"/>
      <c r="Q573" s="4"/>
      <c r="R573" s="4"/>
      <c r="S573" s="4"/>
      <c r="T573" s="4"/>
      <c r="U573" s="4"/>
    </row>
    <row r="574" spans="2:21" ht="12.75">
      <c r="B574" s="224"/>
      <c r="C574" s="224"/>
      <c r="D574" s="4"/>
      <c r="E574" s="4"/>
      <c r="F574" s="168"/>
      <c r="G574" s="4"/>
      <c r="H574" s="4"/>
      <c r="I574" s="4"/>
      <c r="J574" s="4"/>
      <c r="K574" s="4"/>
      <c r="L574" s="4"/>
      <c r="M574" s="4"/>
      <c r="N574" s="4"/>
      <c r="O574" s="4"/>
      <c r="P574" s="4"/>
      <c r="Q574" s="4"/>
      <c r="R574" s="4"/>
      <c r="S574" s="4"/>
      <c r="T574" s="4"/>
      <c r="U574" s="4"/>
    </row>
    <row r="575" spans="2:21" ht="12.75">
      <c r="B575" s="224"/>
      <c r="C575" s="224"/>
      <c r="D575" s="4"/>
      <c r="E575" s="4"/>
      <c r="F575" s="168"/>
      <c r="G575" s="4"/>
      <c r="H575" s="4"/>
      <c r="I575" s="4"/>
      <c r="J575" s="4"/>
      <c r="K575" s="4"/>
      <c r="L575" s="4"/>
      <c r="M575" s="4"/>
      <c r="N575" s="4"/>
      <c r="O575" s="4"/>
      <c r="P575" s="4"/>
      <c r="Q575" s="4"/>
      <c r="R575" s="4"/>
      <c r="S575" s="4"/>
      <c r="T575" s="4"/>
      <c r="U575" s="4"/>
    </row>
    <row r="576" spans="2:21" ht="12.75">
      <c r="B576" s="224"/>
      <c r="C576" s="224"/>
      <c r="D576" s="4"/>
      <c r="E576" s="4"/>
      <c r="F576" s="168"/>
      <c r="G576" s="4"/>
      <c r="H576" s="4"/>
      <c r="I576" s="4"/>
      <c r="J576" s="4"/>
      <c r="K576" s="4"/>
      <c r="L576" s="4"/>
      <c r="M576" s="4"/>
      <c r="N576" s="4"/>
      <c r="O576" s="4"/>
      <c r="P576" s="4"/>
      <c r="Q576" s="4"/>
      <c r="R576" s="4"/>
      <c r="S576" s="4"/>
      <c r="T576" s="4"/>
      <c r="U576" s="4"/>
    </row>
    <row r="577" spans="2:21" ht="12.75">
      <c r="B577" s="224"/>
      <c r="C577" s="224"/>
      <c r="D577" s="4"/>
      <c r="E577" s="4"/>
      <c r="F577" s="168"/>
      <c r="G577" s="4"/>
      <c r="H577" s="4"/>
      <c r="I577" s="4"/>
      <c r="J577" s="4"/>
      <c r="K577" s="4"/>
      <c r="L577" s="4"/>
      <c r="M577" s="4"/>
      <c r="N577" s="4"/>
      <c r="O577" s="4"/>
      <c r="P577" s="4"/>
      <c r="Q577" s="4"/>
      <c r="R577" s="4"/>
      <c r="S577" s="4"/>
      <c r="T577" s="4"/>
      <c r="U577" s="4"/>
    </row>
    <row r="578" spans="2:21" ht="12.75">
      <c r="B578" s="224"/>
      <c r="C578" s="224"/>
      <c r="D578" s="4"/>
      <c r="E578" s="4"/>
      <c r="F578" s="168"/>
      <c r="G578" s="4"/>
      <c r="H578" s="4"/>
      <c r="I578" s="4"/>
      <c r="J578" s="4"/>
      <c r="K578" s="4"/>
      <c r="L578" s="4"/>
      <c r="M578" s="4"/>
      <c r="N578" s="4"/>
      <c r="O578" s="4"/>
      <c r="P578" s="4"/>
      <c r="Q578" s="4"/>
      <c r="R578" s="4"/>
      <c r="S578" s="4"/>
      <c r="T578" s="4"/>
      <c r="U578" s="4"/>
    </row>
    <row r="579" spans="2:21" ht="12.75">
      <c r="B579" s="224"/>
      <c r="C579" s="224"/>
      <c r="D579" s="4"/>
      <c r="E579" s="4"/>
      <c r="F579" s="168"/>
      <c r="G579" s="4"/>
      <c r="H579" s="4"/>
      <c r="I579" s="4"/>
      <c r="J579" s="4"/>
      <c r="K579" s="4"/>
      <c r="L579" s="4"/>
      <c r="M579" s="4"/>
      <c r="N579" s="4"/>
      <c r="O579" s="4"/>
      <c r="P579" s="4"/>
      <c r="Q579" s="4"/>
      <c r="R579" s="4"/>
      <c r="S579" s="4"/>
      <c r="T579" s="4"/>
      <c r="U579" s="4"/>
    </row>
    <row r="580" spans="2:21" ht="12.75">
      <c r="B580" s="224"/>
      <c r="C580" s="224"/>
      <c r="D580" s="4"/>
      <c r="E580" s="4"/>
      <c r="F580" s="168"/>
      <c r="G580" s="4"/>
      <c r="H580" s="4"/>
      <c r="I580" s="4"/>
      <c r="J580" s="4"/>
      <c r="K580" s="4"/>
      <c r="L580" s="4"/>
      <c r="M580" s="4"/>
      <c r="N580" s="4"/>
      <c r="O580" s="4"/>
      <c r="P580" s="4"/>
      <c r="Q580" s="4"/>
      <c r="R580" s="4"/>
      <c r="S580" s="4"/>
      <c r="T580" s="4"/>
      <c r="U580" s="4"/>
    </row>
    <row r="581" spans="2:21" ht="12.75">
      <c r="B581" s="224"/>
      <c r="C581" s="225"/>
      <c r="D581" s="4"/>
      <c r="E581" s="4"/>
      <c r="F581" s="168"/>
      <c r="G581" s="4"/>
      <c r="H581" s="4"/>
      <c r="I581" s="4"/>
      <c r="J581" s="4"/>
      <c r="K581" s="4"/>
      <c r="L581" s="4"/>
      <c r="M581" s="4"/>
      <c r="N581" s="4"/>
      <c r="O581" s="4"/>
      <c r="P581" s="4"/>
      <c r="Q581" s="4"/>
      <c r="R581" s="4"/>
      <c r="S581" s="4"/>
      <c r="T581" s="4"/>
      <c r="U581" s="4"/>
    </row>
    <row r="582" spans="2:21" ht="12.75">
      <c r="B582" s="225"/>
      <c r="C582" s="175" t="s">
        <v>19</v>
      </c>
      <c r="D582" s="4"/>
      <c r="E582" s="4"/>
      <c r="F582" s="168"/>
      <c r="G582" s="4"/>
      <c r="H582" s="4"/>
      <c r="I582" s="4"/>
      <c r="J582" s="4"/>
      <c r="K582" s="4"/>
      <c r="L582" s="4"/>
      <c r="M582" s="4"/>
      <c r="N582" s="4"/>
      <c r="O582" s="4"/>
      <c r="P582" s="4"/>
      <c r="Q582" s="4"/>
      <c r="R582" s="4"/>
      <c r="S582" s="4"/>
      <c r="T582" s="4"/>
      <c r="U582" s="4"/>
    </row>
    <row r="583" spans="2:21" ht="12.75">
      <c r="B583" s="232" t="s">
        <v>20</v>
      </c>
      <c r="C583" s="223" t="s">
        <v>21</v>
      </c>
      <c r="D583" s="4"/>
      <c r="E583" s="4"/>
      <c r="F583" s="168"/>
      <c r="G583" s="4"/>
      <c r="H583" s="4"/>
      <c r="I583" s="4"/>
      <c r="J583" s="4"/>
      <c r="K583" s="4"/>
      <c r="L583" s="4"/>
      <c r="M583" s="4"/>
      <c r="N583" s="4"/>
      <c r="O583" s="4"/>
      <c r="P583" s="4"/>
      <c r="Q583" s="4"/>
      <c r="R583" s="4"/>
      <c r="S583" s="4"/>
      <c r="T583" s="4"/>
      <c r="U583" s="4"/>
    </row>
    <row r="584" spans="2:21" ht="12.75">
      <c r="B584" s="224"/>
      <c r="C584" s="224"/>
      <c r="D584" s="4"/>
      <c r="E584" s="4"/>
      <c r="F584" s="168"/>
      <c r="G584" s="4"/>
      <c r="H584" s="4"/>
      <c r="I584" s="4"/>
      <c r="J584" s="4"/>
      <c r="K584" s="4"/>
      <c r="L584" s="4"/>
      <c r="M584" s="4"/>
      <c r="N584" s="4"/>
      <c r="O584" s="4"/>
      <c r="P584" s="4"/>
      <c r="Q584" s="4"/>
      <c r="R584" s="4"/>
      <c r="S584" s="4"/>
      <c r="T584" s="4"/>
      <c r="U584" s="4"/>
    </row>
    <row r="585" spans="2:21" ht="12.75">
      <c r="B585" s="224"/>
      <c r="C585" s="224"/>
      <c r="D585" s="4"/>
      <c r="E585" s="4"/>
      <c r="F585" s="168"/>
      <c r="G585" s="4"/>
      <c r="H585" s="4"/>
      <c r="I585" s="4"/>
      <c r="J585" s="4"/>
      <c r="K585" s="4"/>
      <c r="L585" s="4"/>
      <c r="M585" s="4"/>
      <c r="N585" s="4"/>
      <c r="O585" s="4"/>
      <c r="P585" s="4"/>
      <c r="Q585" s="4"/>
      <c r="R585" s="4"/>
      <c r="S585" s="4"/>
      <c r="T585" s="4"/>
      <c r="U585" s="4"/>
    </row>
    <row r="586" spans="2:21" ht="12.75">
      <c r="B586" s="224"/>
      <c r="C586" s="224"/>
      <c r="D586" s="4"/>
      <c r="E586" s="4"/>
      <c r="F586" s="168"/>
      <c r="G586" s="4"/>
      <c r="H586" s="4"/>
      <c r="I586" s="4"/>
      <c r="J586" s="4"/>
      <c r="K586" s="4"/>
      <c r="L586" s="4"/>
      <c r="M586" s="4"/>
      <c r="N586" s="4"/>
      <c r="O586" s="4"/>
      <c r="P586" s="4"/>
      <c r="Q586" s="4"/>
      <c r="R586" s="4"/>
      <c r="S586" s="4"/>
      <c r="T586" s="4"/>
      <c r="U586" s="4"/>
    </row>
    <row r="587" spans="2:21" ht="12.75">
      <c r="B587" s="224"/>
      <c r="C587" s="224"/>
      <c r="D587" s="4"/>
      <c r="E587" s="4"/>
      <c r="F587" s="168"/>
      <c r="G587" s="4"/>
      <c r="H587" s="4"/>
      <c r="I587" s="4"/>
      <c r="J587" s="4"/>
      <c r="K587" s="4"/>
      <c r="L587" s="4"/>
      <c r="M587" s="4"/>
      <c r="N587" s="4"/>
      <c r="O587" s="4"/>
      <c r="P587" s="4"/>
      <c r="Q587" s="4"/>
      <c r="R587" s="4"/>
      <c r="S587" s="4"/>
      <c r="T587" s="4"/>
      <c r="U587" s="4"/>
    </row>
    <row r="588" spans="2:21" ht="12.75">
      <c r="B588" s="224"/>
      <c r="C588" s="224"/>
      <c r="D588" s="4"/>
      <c r="E588" s="4"/>
      <c r="F588" s="168"/>
      <c r="G588" s="4"/>
      <c r="H588" s="4"/>
      <c r="I588" s="4"/>
      <c r="J588" s="4"/>
      <c r="K588" s="4"/>
      <c r="L588" s="4"/>
      <c r="M588" s="4"/>
      <c r="N588" s="4"/>
      <c r="O588" s="4"/>
      <c r="P588" s="4"/>
      <c r="Q588" s="4"/>
      <c r="R588" s="4"/>
      <c r="S588" s="4"/>
      <c r="T588" s="4"/>
      <c r="U588" s="4"/>
    </row>
    <row r="589" spans="2:21" ht="12.75">
      <c r="B589" s="224"/>
      <c r="C589" s="224"/>
      <c r="D589" s="4"/>
      <c r="E589" s="4"/>
      <c r="F589" s="168"/>
      <c r="G589" s="4"/>
      <c r="H589" s="4"/>
      <c r="I589" s="4"/>
      <c r="J589" s="4"/>
      <c r="K589" s="4"/>
      <c r="L589" s="4"/>
      <c r="M589" s="4"/>
      <c r="N589" s="4"/>
      <c r="O589" s="4"/>
      <c r="P589" s="4"/>
      <c r="Q589" s="4"/>
      <c r="R589" s="4"/>
      <c r="S589" s="4"/>
      <c r="T589" s="4"/>
      <c r="U589" s="4"/>
    </row>
    <row r="590" spans="2:21" ht="12.75">
      <c r="B590" s="224"/>
      <c r="C590" s="224"/>
      <c r="D590" s="4"/>
      <c r="E590" s="4"/>
      <c r="F590" s="168"/>
      <c r="G590" s="4"/>
      <c r="H590" s="4"/>
      <c r="I590" s="4"/>
      <c r="J590" s="4"/>
      <c r="K590" s="4"/>
      <c r="L590" s="4"/>
      <c r="M590" s="4"/>
      <c r="N590" s="4"/>
      <c r="O590" s="4"/>
      <c r="P590" s="4"/>
      <c r="Q590" s="4"/>
      <c r="R590" s="4"/>
      <c r="S590" s="4"/>
      <c r="T590" s="4"/>
      <c r="U590" s="4"/>
    </row>
    <row r="591" spans="2:21" ht="12.75">
      <c r="B591" s="224"/>
      <c r="C591" s="224"/>
      <c r="D591" s="4"/>
      <c r="E591" s="4"/>
      <c r="F591" s="168"/>
      <c r="G591" s="4"/>
      <c r="H591" s="4"/>
      <c r="I591" s="4"/>
      <c r="J591" s="4"/>
      <c r="K591" s="4"/>
      <c r="L591" s="4"/>
      <c r="M591" s="4"/>
      <c r="N591" s="4"/>
      <c r="O591" s="4"/>
      <c r="P591" s="4"/>
      <c r="Q591" s="4"/>
      <c r="R591" s="4"/>
      <c r="S591" s="4"/>
      <c r="T591" s="4"/>
      <c r="U591" s="4"/>
    </row>
    <row r="592" spans="2:21" ht="12.75">
      <c r="B592" s="224"/>
      <c r="C592" s="224"/>
      <c r="D592" s="4"/>
      <c r="E592" s="4"/>
      <c r="F592" s="168"/>
      <c r="G592" s="4"/>
      <c r="H592" s="4"/>
      <c r="I592" s="4"/>
      <c r="J592" s="4"/>
      <c r="K592" s="4"/>
      <c r="L592" s="4"/>
      <c r="M592" s="4"/>
      <c r="N592" s="4"/>
      <c r="O592" s="4"/>
      <c r="P592" s="4"/>
      <c r="Q592" s="4"/>
      <c r="R592" s="4"/>
      <c r="S592" s="4"/>
      <c r="T592" s="4"/>
      <c r="U592" s="4"/>
    </row>
    <row r="593" spans="2:21" ht="12.75">
      <c r="B593" s="224"/>
      <c r="C593" s="224"/>
      <c r="D593" s="4"/>
      <c r="E593" s="4"/>
      <c r="F593" s="168"/>
      <c r="G593" s="4"/>
      <c r="H593" s="4"/>
      <c r="I593" s="4"/>
      <c r="J593" s="4"/>
      <c r="K593" s="4"/>
      <c r="L593" s="4"/>
      <c r="M593" s="4"/>
      <c r="N593" s="4"/>
      <c r="O593" s="4"/>
      <c r="P593" s="4"/>
      <c r="Q593" s="4"/>
      <c r="R593" s="4"/>
      <c r="S593" s="4"/>
      <c r="T593" s="4"/>
      <c r="U593" s="4"/>
    </row>
    <row r="594" spans="2:21" ht="12.75">
      <c r="B594" s="224"/>
      <c r="C594" s="225"/>
      <c r="D594" s="4"/>
      <c r="E594" s="4"/>
      <c r="F594" s="168"/>
      <c r="G594" s="4"/>
      <c r="H594" s="4"/>
      <c r="I594" s="4"/>
      <c r="J594" s="4"/>
      <c r="K594" s="4"/>
      <c r="L594" s="4"/>
      <c r="M594" s="4"/>
      <c r="N594" s="4"/>
      <c r="O594" s="4"/>
      <c r="P594" s="4"/>
      <c r="Q594" s="4"/>
      <c r="R594" s="4"/>
      <c r="S594" s="4"/>
      <c r="T594" s="4"/>
      <c r="U594" s="4"/>
    </row>
    <row r="595" spans="2:21" ht="12.75">
      <c r="B595" s="224"/>
      <c r="C595" s="223" t="s">
        <v>22</v>
      </c>
      <c r="D595" s="4"/>
      <c r="E595" s="4"/>
      <c r="F595" s="168"/>
      <c r="G595" s="4"/>
      <c r="H595" s="4"/>
      <c r="I595" s="4"/>
      <c r="J595" s="4"/>
      <c r="K595" s="4"/>
      <c r="L595" s="4"/>
      <c r="M595" s="4"/>
      <c r="N595" s="4"/>
      <c r="O595" s="4"/>
      <c r="P595" s="4"/>
      <c r="Q595" s="4"/>
      <c r="R595" s="4"/>
      <c r="S595" s="4"/>
      <c r="T595" s="4"/>
      <c r="U595" s="4"/>
    </row>
    <row r="596" spans="2:21" ht="12.75">
      <c r="B596" s="224"/>
      <c r="C596" s="224"/>
      <c r="D596" s="4"/>
      <c r="E596" s="4"/>
      <c r="F596" s="168"/>
      <c r="G596" s="4"/>
      <c r="H596" s="4"/>
      <c r="I596" s="4"/>
      <c r="J596" s="4"/>
      <c r="K596" s="4"/>
      <c r="L596" s="4"/>
      <c r="M596" s="4"/>
      <c r="N596" s="4"/>
      <c r="O596" s="4"/>
      <c r="P596" s="4"/>
      <c r="Q596" s="4"/>
      <c r="R596" s="4"/>
      <c r="S596" s="4"/>
      <c r="T596" s="4"/>
      <c r="U596" s="4"/>
    </row>
    <row r="597" spans="2:21" ht="12.75">
      <c r="B597" s="224"/>
      <c r="C597" s="224"/>
      <c r="D597" s="4"/>
      <c r="E597" s="4"/>
      <c r="F597" s="168"/>
      <c r="G597" s="4"/>
      <c r="H597" s="4"/>
      <c r="I597" s="4"/>
      <c r="J597" s="4"/>
      <c r="K597" s="4"/>
      <c r="L597" s="4"/>
      <c r="M597" s="4"/>
      <c r="N597" s="4"/>
      <c r="O597" s="4"/>
      <c r="P597" s="4"/>
      <c r="Q597" s="4"/>
      <c r="R597" s="4"/>
      <c r="S597" s="4"/>
      <c r="T597" s="4"/>
      <c r="U597" s="4"/>
    </row>
    <row r="598" spans="2:21" ht="12.75">
      <c r="B598" s="224"/>
      <c r="C598" s="224"/>
      <c r="D598" s="4"/>
      <c r="E598" s="4"/>
      <c r="F598" s="168"/>
      <c r="G598" s="4"/>
      <c r="H598" s="4"/>
      <c r="I598" s="4"/>
      <c r="J598" s="4"/>
      <c r="K598" s="4"/>
      <c r="L598" s="4"/>
      <c r="M598" s="4"/>
      <c r="N598" s="4"/>
      <c r="O598" s="4"/>
      <c r="P598" s="4"/>
      <c r="Q598" s="4"/>
      <c r="R598" s="4"/>
      <c r="S598" s="4"/>
      <c r="T598" s="4"/>
      <c r="U598" s="4"/>
    </row>
    <row r="599" spans="2:21" ht="12.75">
      <c r="B599" s="224"/>
      <c r="C599" s="224"/>
      <c r="D599" s="4"/>
      <c r="E599" s="4"/>
      <c r="F599" s="168"/>
      <c r="G599" s="4"/>
      <c r="H599" s="4"/>
      <c r="I599" s="4"/>
      <c r="J599" s="4"/>
      <c r="K599" s="4"/>
      <c r="L599" s="4"/>
      <c r="M599" s="4"/>
      <c r="N599" s="4"/>
      <c r="O599" s="4"/>
      <c r="P599" s="4"/>
      <c r="Q599" s="4"/>
      <c r="R599" s="4"/>
      <c r="S599" s="4"/>
      <c r="T599" s="4"/>
      <c r="U599" s="4"/>
    </row>
    <row r="600" spans="2:21" ht="12.75">
      <c r="B600" s="224"/>
      <c r="C600" s="224"/>
      <c r="D600" s="4"/>
      <c r="E600" s="4"/>
      <c r="F600" s="168"/>
      <c r="G600" s="4"/>
      <c r="H600" s="4"/>
      <c r="I600" s="4"/>
      <c r="J600" s="4"/>
      <c r="K600" s="4"/>
      <c r="L600" s="4"/>
      <c r="M600" s="4"/>
      <c r="N600" s="4"/>
      <c r="O600" s="4"/>
      <c r="P600" s="4"/>
      <c r="Q600" s="4"/>
      <c r="R600" s="4"/>
      <c r="S600" s="4"/>
      <c r="T600" s="4"/>
      <c r="U600" s="4"/>
    </row>
    <row r="601" spans="2:21" ht="12.75">
      <c r="B601" s="224"/>
      <c r="C601" s="224"/>
      <c r="D601" s="4"/>
      <c r="E601" s="4"/>
      <c r="F601" s="168"/>
      <c r="G601" s="4"/>
      <c r="H601" s="4"/>
      <c r="I601" s="4"/>
      <c r="J601" s="4"/>
      <c r="K601" s="4"/>
      <c r="L601" s="4"/>
      <c r="M601" s="4"/>
      <c r="N601" s="4"/>
      <c r="O601" s="4"/>
      <c r="P601" s="4"/>
      <c r="Q601" s="4"/>
      <c r="R601" s="4"/>
      <c r="S601" s="4"/>
      <c r="T601" s="4"/>
      <c r="U601" s="4"/>
    </row>
    <row r="602" spans="2:21" ht="12.75">
      <c r="B602" s="224"/>
      <c r="C602" s="224"/>
      <c r="D602" s="4"/>
      <c r="E602" s="4"/>
      <c r="F602" s="168"/>
      <c r="G602" s="4"/>
      <c r="H602" s="4"/>
      <c r="I602" s="4"/>
      <c r="J602" s="4"/>
      <c r="K602" s="4"/>
      <c r="L602" s="4"/>
      <c r="M602" s="4"/>
      <c r="N602" s="4"/>
      <c r="O602" s="4"/>
      <c r="P602" s="4"/>
      <c r="Q602" s="4"/>
      <c r="R602" s="4"/>
      <c r="S602" s="4"/>
      <c r="T602" s="4"/>
      <c r="U602" s="4"/>
    </row>
    <row r="603" spans="2:21" ht="12.75">
      <c r="B603" s="224"/>
      <c r="C603" s="224"/>
      <c r="D603" s="4"/>
      <c r="E603" s="4"/>
      <c r="F603" s="168"/>
      <c r="G603" s="4"/>
      <c r="H603" s="4"/>
      <c r="I603" s="4"/>
      <c r="J603" s="4"/>
      <c r="K603" s="4"/>
      <c r="L603" s="4"/>
      <c r="M603" s="4"/>
      <c r="N603" s="4"/>
      <c r="O603" s="4"/>
      <c r="P603" s="4"/>
      <c r="Q603" s="4"/>
      <c r="R603" s="4"/>
      <c r="S603" s="4"/>
      <c r="T603" s="4"/>
      <c r="U603" s="4"/>
    </row>
    <row r="604" spans="2:21" ht="12.75">
      <c r="B604" s="224"/>
      <c r="C604" s="224"/>
      <c r="D604" s="4"/>
      <c r="E604" s="4"/>
      <c r="F604" s="168"/>
      <c r="G604" s="4"/>
      <c r="H604" s="4"/>
      <c r="I604" s="4"/>
      <c r="J604" s="4"/>
      <c r="K604" s="4"/>
      <c r="L604" s="4"/>
      <c r="M604" s="4"/>
      <c r="N604" s="4"/>
      <c r="O604" s="4"/>
      <c r="P604" s="4"/>
      <c r="Q604" s="4"/>
      <c r="R604" s="4"/>
      <c r="S604" s="4"/>
      <c r="T604" s="4"/>
      <c r="U604" s="4"/>
    </row>
    <row r="605" spans="2:21" ht="12.75">
      <c r="B605" s="224"/>
      <c r="C605" s="224"/>
      <c r="D605" s="4"/>
      <c r="E605" s="4"/>
      <c r="F605" s="168"/>
      <c r="G605" s="4"/>
      <c r="H605" s="4"/>
      <c r="I605" s="4"/>
      <c r="J605" s="4"/>
      <c r="K605" s="4"/>
      <c r="L605" s="4"/>
      <c r="M605" s="4"/>
      <c r="N605" s="4"/>
      <c r="O605" s="4"/>
      <c r="P605" s="4"/>
      <c r="Q605" s="4"/>
      <c r="R605" s="4"/>
      <c r="S605" s="4"/>
      <c r="T605" s="4"/>
      <c r="U605" s="4"/>
    </row>
    <row r="606" spans="2:21" ht="12.75">
      <c r="B606" s="225"/>
      <c r="C606" s="225"/>
      <c r="D606" s="4"/>
      <c r="E606" s="4"/>
      <c r="F606" s="168"/>
      <c r="G606" s="4"/>
      <c r="H606" s="4"/>
      <c r="I606" s="4"/>
      <c r="J606" s="4"/>
      <c r="K606" s="4"/>
      <c r="L606" s="4"/>
      <c r="M606" s="4"/>
      <c r="N606" s="4"/>
      <c r="O606" s="4"/>
      <c r="P606" s="4"/>
      <c r="Q606" s="4"/>
      <c r="R606" s="4"/>
      <c r="S606" s="4"/>
      <c r="T606" s="4"/>
      <c r="U606" s="4"/>
    </row>
    <row r="607" spans="2:21" ht="12.75">
      <c r="B607" s="2"/>
      <c r="C607" s="3"/>
      <c r="D607" s="4"/>
      <c r="E607" s="4"/>
      <c r="F607" s="168"/>
      <c r="G607" s="4"/>
      <c r="H607" s="4"/>
      <c r="I607" s="4"/>
      <c r="J607" s="4"/>
      <c r="K607" s="4"/>
      <c r="L607" s="4"/>
      <c r="M607" s="4"/>
      <c r="N607" s="4"/>
      <c r="O607" s="4"/>
      <c r="P607" s="4"/>
      <c r="Q607" s="4"/>
      <c r="R607" s="4"/>
      <c r="S607" s="4"/>
      <c r="T607" s="4"/>
      <c r="U607" s="4"/>
    </row>
    <row r="608" spans="2:21" ht="12.75">
      <c r="B608" s="2"/>
      <c r="C608" s="3"/>
      <c r="D608" s="4"/>
      <c r="E608" s="4"/>
      <c r="F608" s="168"/>
      <c r="G608" s="4"/>
      <c r="H608" s="4"/>
      <c r="I608" s="4"/>
      <c r="J608" s="4"/>
      <c r="K608" s="4"/>
      <c r="L608" s="4"/>
      <c r="M608" s="4"/>
      <c r="N608" s="4"/>
      <c r="O608" s="4"/>
      <c r="P608" s="4"/>
      <c r="Q608" s="4"/>
      <c r="R608" s="4"/>
      <c r="S608" s="4"/>
      <c r="T608" s="4"/>
      <c r="U608" s="4"/>
    </row>
    <row r="609" spans="2:21" ht="12.75">
      <c r="B609" s="2"/>
      <c r="C609" s="3"/>
      <c r="D609" s="4"/>
      <c r="E609" s="4"/>
      <c r="F609" s="168"/>
      <c r="G609" s="4"/>
      <c r="H609" s="4"/>
      <c r="I609" s="4"/>
      <c r="J609" s="4"/>
      <c r="K609" s="4"/>
      <c r="L609" s="4"/>
      <c r="M609" s="4"/>
      <c r="N609" s="4"/>
      <c r="O609" s="4"/>
      <c r="P609" s="4"/>
      <c r="Q609" s="4"/>
      <c r="R609" s="4"/>
      <c r="S609" s="4"/>
      <c r="T609" s="4"/>
      <c r="U609" s="4"/>
    </row>
    <row r="610" spans="2:21" ht="12.75">
      <c r="B610" s="2"/>
      <c r="C610" s="3"/>
      <c r="D610" s="4"/>
      <c r="E610" s="4"/>
      <c r="F610" s="168"/>
      <c r="G610" s="4"/>
      <c r="H610" s="4"/>
      <c r="I610" s="4"/>
      <c r="J610" s="4"/>
      <c r="K610" s="4"/>
      <c r="L610" s="4"/>
      <c r="M610" s="4"/>
      <c r="N610" s="4"/>
      <c r="O610" s="4"/>
      <c r="P610" s="4"/>
      <c r="Q610" s="4"/>
      <c r="R610" s="4"/>
      <c r="S610" s="4"/>
      <c r="T610" s="4"/>
      <c r="U610" s="4"/>
    </row>
    <row r="611" spans="2:21" ht="12.75">
      <c r="B611" s="2"/>
      <c r="C611" s="3"/>
      <c r="D611" s="4"/>
      <c r="E611" s="4"/>
      <c r="F611" s="168"/>
      <c r="G611" s="4"/>
      <c r="H611" s="4"/>
      <c r="I611" s="4"/>
      <c r="J611" s="4"/>
      <c r="K611" s="4"/>
      <c r="L611" s="4"/>
      <c r="M611" s="4"/>
      <c r="N611" s="4"/>
      <c r="O611" s="4"/>
      <c r="P611" s="4"/>
      <c r="Q611" s="4"/>
      <c r="R611" s="4"/>
      <c r="S611" s="4"/>
      <c r="T611" s="4"/>
      <c r="U611" s="4"/>
    </row>
    <row r="612" spans="2:21" ht="12.75">
      <c r="B612" s="2"/>
      <c r="C612" s="3"/>
      <c r="D612" s="4"/>
      <c r="E612" s="4"/>
      <c r="F612" s="168"/>
      <c r="G612" s="4"/>
      <c r="H612" s="4"/>
      <c r="I612" s="4"/>
      <c r="J612" s="4"/>
      <c r="K612" s="4"/>
      <c r="L612" s="4"/>
      <c r="M612" s="4"/>
      <c r="N612" s="4"/>
      <c r="O612" s="4"/>
      <c r="P612" s="4"/>
      <c r="Q612" s="4"/>
      <c r="R612" s="4"/>
      <c r="S612" s="4"/>
      <c r="T612" s="4"/>
      <c r="U612" s="4"/>
    </row>
    <row r="613" spans="2:21" ht="12.75">
      <c r="B613" s="2"/>
      <c r="C613" s="3"/>
      <c r="D613" s="4"/>
      <c r="E613" s="4"/>
      <c r="F613" s="168"/>
      <c r="G613" s="4"/>
      <c r="H613" s="4"/>
      <c r="I613" s="4"/>
      <c r="J613" s="4"/>
      <c r="K613" s="4"/>
      <c r="L613" s="4"/>
      <c r="M613" s="4"/>
      <c r="N613" s="4"/>
      <c r="O613" s="4"/>
      <c r="P613" s="4"/>
      <c r="Q613" s="4"/>
      <c r="R613" s="4"/>
      <c r="S613" s="4"/>
      <c r="T613" s="4"/>
      <c r="U613" s="4"/>
    </row>
    <row r="614" spans="2:21" ht="12.75">
      <c r="B614" s="2"/>
      <c r="C614" s="3"/>
      <c r="D614" s="4"/>
      <c r="E614" s="4"/>
      <c r="F614" s="168"/>
      <c r="G614" s="4"/>
      <c r="H614" s="4"/>
      <c r="I614" s="4"/>
      <c r="J614" s="4"/>
      <c r="K614" s="4"/>
      <c r="L614" s="4"/>
      <c r="M614" s="4"/>
      <c r="N614" s="4"/>
      <c r="O614" s="4"/>
      <c r="P614" s="4"/>
      <c r="Q614" s="4"/>
      <c r="R614" s="4"/>
      <c r="S614" s="4"/>
      <c r="T614" s="4"/>
      <c r="U614" s="4"/>
    </row>
    <row r="615" spans="2:21" ht="12.75">
      <c r="B615" s="2"/>
      <c r="C615" s="3"/>
      <c r="D615" s="4"/>
      <c r="E615" s="4"/>
      <c r="F615" s="168"/>
      <c r="G615" s="4"/>
      <c r="H615" s="4"/>
      <c r="I615" s="4"/>
      <c r="J615" s="4"/>
      <c r="K615" s="4"/>
      <c r="L615" s="4"/>
      <c r="M615" s="4"/>
      <c r="N615" s="4"/>
      <c r="O615" s="4"/>
      <c r="P615" s="4"/>
      <c r="Q615" s="4"/>
      <c r="R615" s="4"/>
      <c r="S615" s="4"/>
      <c r="T615" s="4"/>
      <c r="U615" s="4"/>
    </row>
    <row r="616" spans="2:21" ht="12.75">
      <c r="B616" s="2"/>
      <c r="C616" s="3"/>
      <c r="D616" s="4"/>
      <c r="E616" s="4"/>
      <c r="F616" s="168"/>
      <c r="G616" s="4"/>
      <c r="H616" s="4"/>
      <c r="I616" s="4"/>
      <c r="J616" s="4"/>
      <c r="K616" s="4"/>
      <c r="L616" s="4"/>
      <c r="M616" s="4"/>
      <c r="N616" s="4"/>
      <c r="O616" s="4"/>
      <c r="P616" s="4"/>
      <c r="Q616" s="4"/>
      <c r="R616" s="4"/>
      <c r="S616" s="4"/>
      <c r="T616" s="4"/>
      <c r="U616" s="4"/>
    </row>
    <row r="617" spans="2:21" ht="12.75">
      <c r="B617" s="2"/>
      <c r="C617" s="3"/>
      <c r="D617" s="4"/>
      <c r="E617" s="4"/>
      <c r="F617" s="168"/>
      <c r="G617" s="4"/>
      <c r="H617" s="4"/>
      <c r="I617" s="4"/>
      <c r="J617" s="4"/>
      <c r="K617" s="4"/>
      <c r="L617" s="4"/>
      <c r="M617" s="4"/>
      <c r="N617" s="4"/>
      <c r="O617" s="4"/>
      <c r="P617" s="4"/>
      <c r="Q617" s="4"/>
      <c r="R617" s="4"/>
      <c r="S617" s="4"/>
      <c r="T617" s="4"/>
      <c r="U617" s="4"/>
    </row>
    <row r="618" spans="2:21" ht="12.75">
      <c r="B618" s="2"/>
      <c r="C618" s="3"/>
      <c r="D618" s="4"/>
      <c r="E618" s="4"/>
      <c r="F618" s="168"/>
      <c r="G618" s="4"/>
      <c r="H618" s="4"/>
      <c r="I618" s="4"/>
      <c r="J618" s="4"/>
      <c r="K618" s="4"/>
      <c r="L618" s="4"/>
      <c r="M618" s="4"/>
      <c r="N618" s="4"/>
      <c r="O618" s="4"/>
      <c r="P618" s="4"/>
      <c r="Q618" s="4"/>
      <c r="R618" s="4"/>
      <c r="S618" s="4"/>
      <c r="T618" s="4"/>
      <c r="U618" s="4"/>
    </row>
    <row r="619" spans="2:21" ht="12.75">
      <c r="B619" s="2"/>
      <c r="C619" s="3"/>
      <c r="D619" s="4"/>
      <c r="E619" s="4"/>
      <c r="F619" s="168"/>
      <c r="G619" s="4"/>
      <c r="H619" s="4"/>
      <c r="I619" s="4"/>
      <c r="J619" s="4"/>
      <c r="K619" s="4"/>
      <c r="L619" s="4"/>
      <c r="M619" s="4"/>
      <c r="N619" s="4"/>
      <c r="O619" s="4"/>
      <c r="P619" s="4"/>
      <c r="Q619" s="4"/>
      <c r="R619" s="4"/>
      <c r="S619" s="4"/>
      <c r="T619" s="4"/>
      <c r="U619" s="4"/>
    </row>
    <row r="620" spans="2:21" ht="12.75">
      <c r="B620" s="2"/>
      <c r="C620" s="3"/>
      <c r="D620" s="4"/>
      <c r="E620" s="4"/>
      <c r="F620" s="168"/>
      <c r="G620" s="4"/>
      <c r="H620" s="4"/>
      <c r="I620" s="4"/>
      <c r="J620" s="4"/>
      <c r="K620" s="4"/>
      <c r="L620" s="4"/>
      <c r="M620" s="4"/>
      <c r="N620" s="4"/>
      <c r="O620" s="4"/>
      <c r="P620" s="4"/>
      <c r="Q620" s="4"/>
      <c r="R620" s="4"/>
      <c r="S620" s="4"/>
      <c r="T620" s="4"/>
      <c r="U620" s="4"/>
    </row>
    <row r="621" spans="2:21" ht="12.75">
      <c r="B621" s="2"/>
      <c r="C621" s="3"/>
      <c r="D621" s="4"/>
      <c r="E621" s="4"/>
      <c r="F621" s="168"/>
      <c r="G621" s="4"/>
      <c r="H621" s="4"/>
      <c r="I621" s="4"/>
      <c r="J621" s="4"/>
      <c r="K621" s="4"/>
      <c r="L621" s="4"/>
      <c r="M621" s="4"/>
      <c r="N621" s="4"/>
      <c r="O621" s="4"/>
      <c r="P621" s="4"/>
      <c r="Q621" s="4"/>
      <c r="R621" s="4"/>
      <c r="S621" s="4"/>
      <c r="T621" s="4"/>
      <c r="U621" s="4"/>
    </row>
    <row r="622" spans="2:21" ht="12.75">
      <c r="B622" s="2"/>
      <c r="C622" s="3"/>
      <c r="D622" s="4"/>
      <c r="E622" s="4"/>
      <c r="F622" s="168"/>
      <c r="G622" s="4"/>
      <c r="H622" s="4"/>
      <c r="I622" s="4"/>
      <c r="J622" s="4"/>
      <c r="K622" s="4"/>
      <c r="L622" s="4"/>
      <c r="M622" s="4"/>
      <c r="N622" s="4"/>
      <c r="O622" s="4"/>
      <c r="P622" s="4"/>
      <c r="Q622" s="4"/>
      <c r="R622" s="4"/>
      <c r="S622" s="4"/>
      <c r="T622" s="4"/>
      <c r="U622" s="4"/>
    </row>
    <row r="623" spans="2:21" ht="12.75">
      <c r="B623" s="2"/>
      <c r="C623" s="3"/>
      <c r="D623" s="4"/>
      <c r="E623" s="4"/>
      <c r="F623" s="168"/>
      <c r="G623" s="4"/>
      <c r="H623" s="4"/>
      <c r="I623" s="4"/>
      <c r="J623" s="4"/>
      <c r="K623" s="4"/>
      <c r="L623" s="4"/>
      <c r="M623" s="4"/>
      <c r="N623" s="4"/>
      <c r="O623" s="4"/>
      <c r="P623" s="4"/>
      <c r="Q623" s="4"/>
      <c r="R623" s="4"/>
      <c r="S623" s="4"/>
      <c r="T623" s="4"/>
      <c r="U623" s="4"/>
    </row>
    <row r="624" spans="2:21" ht="12.75">
      <c r="B624" s="2"/>
      <c r="C624" s="3"/>
      <c r="D624" s="4"/>
      <c r="E624" s="4"/>
      <c r="F624" s="168"/>
      <c r="G624" s="4"/>
      <c r="H624" s="4"/>
      <c r="I624" s="4"/>
      <c r="J624" s="4"/>
      <c r="K624" s="4"/>
      <c r="L624" s="4"/>
      <c r="M624" s="4"/>
      <c r="N624" s="4"/>
      <c r="O624" s="4"/>
      <c r="P624" s="4"/>
      <c r="Q624" s="4"/>
      <c r="R624" s="4"/>
      <c r="S624" s="4"/>
      <c r="T624" s="4"/>
      <c r="U624" s="4"/>
    </row>
    <row r="625" spans="2:21" ht="12.75">
      <c r="B625" s="2"/>
      <c r="C625" s="3"/>
      <c r="D625" s="4"/>
      <c r="E625" s="4"/>
      <c r="F625" s="168"/>
      <c r="G625" s="4"/>
      <c r="H625" s="4"/>
      <c r="I625" s="4"/>
      <c r="J625" s="4"/>
      <c r="K625" s="4"/>
      <c r="L625" s="4"/>
      <c r="M625" s="4"/>
      <c r="N625" s="4"/>
      <c r="O625" s="4"/>
      <c r="P625" s="4"/>
      <c r="Q625" s="4"/>
      <c r="R625" s="4"/>
      <c r="S625" s="4"/>
      <c r="T625" s="4"/>
      <c r="U625" s="4"/>
    </row>
    <row r="626" spans="2:21" ht="12.75">
      <c r="B626" s="2"/>
      <c r="C626" s="3"/>
      <c r="D626" s="4"/>
      <c r="E626" s="4"/>
      <c r="F626" s="168"/>
      <c r="G626" s="4"/>
      <c r="H626" s="4"/>
      <c r="I626" s="4"/>
      <c r="J626" s="4"/>
      <c r="K626" s="4"/>
      <c r="L626" s="4"/>
      <c r="M626" s="4"/>
      <c r="N626" s="4"/>
      <c r="O626" s="4"/>
      <c r="P626" s="4"/>
      <c r="Q626" s="4"/>
      <c r="R626" s="4"/>
      <c r="S626" s="4"/>
      <c r="T626" s="4"/>
      <c r="U626" s="4"/>
    </row>
    <row r="627" spans="2:21" ht="12.75">
      <c r="B627" s="2"/>
      <c r="C627" s="3"/>
      <c r="D627" s="4"/>
      <c r="E627" s="4"/>
      <c r="F627" s="168"/>
      <c r="G627" s="4"/>
      <c r="H627" s="4"/>
      <c r="I627" s="4"/>
      <c r="J627" s="4"/>
      <c r="K627" s="4"/>
      <c r="L627" s="4"/>
      <c r="M627" s="4"/>
      <c r="N627" s="4"/>
      <c r="O627" s="4"/>
      <c r="P627" s="4"/>
      <c r="Q627" s="4"/>
      <c r="R627" s="4"/>
      <c r="S627" s="4"/>
      <c r="T627" s="4"/>
      <c r="U627" s="4"/>
    </row>
    <row r="628" spans="2:21" ht="12.75">
      <c r="B628" s="2"/>
      <c r="C628" s="3"/>
      <c r="D628" s="4"/>
      <c r="E628" s="4"/>
      <c r="F628" s="168"/>
      <c r="G628" s="4"/>
      <c r="H628" s="4"/>
      <c r="I628" s="4"/>
      <c r="J628" s="4"/>
      <c r="K628" s="4"/>
      <c r="L628" s="4"/>
      <c r="M628" s="4"/>
      <c r="N628" s="4"/>
      <c r="O628" s="4"/>
      <c r="P628" s="4"/>
      <c r="Q628" s="4"/>
      <c r="R628" s="4"/>
      <c r="S628" s="4"/>
      <c r="T628" s="4"/>
      <c r="U628" s="4"/>
    </row>
    <row r="629" spans="2:21" ht="12.75">
      <c r="B629" s="2"/>
      <c r="C629" s="3"/>
      <c r="D629" s="4"/>
      <c r="E629" s="4"/>
      <c r="F629" s="168"/>
      <c r="G629" s="4"/>
      <c r="H629" s="4"/>
      <c r="I629" s="4"/>
      <c r="J629" s="4"/>
      <c r="K629" s="4"/>
      <c r="L629" s="4"/>
      <c r="M629" s="4"/>
      <c r="N629" s="4"/>
      <c r="O629" s="4"/>
      <c r="P629" s="4"/>
      <c r="Q629" s="4"/>
      <c r="R629" s="4"/>
      <c r="S629" s="4"/>
      <c r="T629" s="4"/>
      <c r="U629" s="4"/>
    </row>
    <row r="630" spans="2:21" ht="12.75">
      <c r="B630" s="2"/>
      <c r="C630" s="3"/>
      <c r="D630" s="4"/>
      <c r="E630" s="4"/>
      <c r="F630" s="168"/>
      <c r="G630" s="4"/>
      <c r="H630" s="4"/>
      <c r="I630" s="4"/>
      <c r="J630" s="4"/>
      <c r="K630" s="4"/>
      <c r="L630" s="4"/>
      <c r="M630" s="4"/>
      <c r="N630" s="4"/>
      <c r="O630" s="4"/>
      <c r="P630" s="4"/>
      <c r="Q630" s="4"/>
      <c r="R630" s="4"/>
      <c r="S630" s="4"/>
      <c r="T630" s="4"/>
      <c r="U630" s="4"/>
    </row>
    <row r="631" spans="2:21" ht="12.75">
      <c r="B631" s="2"/>
      <c r="C631" s="3"/>
      <c r="D631" s="4"/>
      <c r="E631" s="4"/>
      <c r="F631" s="168"/>
      <c r="G631" s="4"/>
      <c r="H631" s="4"/>
      <c r="I631" s="4"/>
      <c r="J631" s="4"/>
      <c r="K631" s="4"/>
      <c r="L631" s="4"/>
      <c r="M631" s="4"/>
      <c r="N631" s="4"/>
      <c r="O631" s="4"/>
      <c r="P631" s="4"/>
      <c r="Q631" s="4"/>
      <c r="R631" s="4"/>
      <c r="S631" s="4"/>
      <c r="T631" s="4"/>
      <c r="U631" s="4"/>
    </row>
    <row r="632" spans="2:21" ht="12.75">
      <c r="B632" s="2"/>
      <c r="C632" s="3"/>
      <c r="D632" s="4"/>
      <c r="E632" s="4"/>
      <c r="F632" s="168"/>
      <c r="G632" s="4"/>
      <c r="H632" s="4"/>
      <c r="I632" s="4"/>
      <c r="J632" s="4"/>
      <c r="K632" s="4"/>
      <c r="L632" s="4"/>
      <c r="M632" s="4"/>
      <c r="N632" s="4"/>
      <c r="O632" s="4"/>
      <c r="P632" s="4"/>
      <c r="Q632" s="4"/>
      <c r="R632" s="4"/>
      <c r="S632" s="4"/>
      <c r="T632" s="4"/>
      <c r="U632" s="4"/>
    </row>
    <row r="633" spans="2:21" ht="12.75">
      <c r="B633" s="2"/>
      <c r="C633" s="3"/>
      <c r="D633" s="4"/>
      <c r="E633" s="4"/>
      <c r="F633" s="168"/>
      <c r="G633" s="4"/>
      <c r="H633" s="4"/>
      <c r="I633" s="4"/>
      <c r="J633" s="4"/>
      <c r="K633" s="4"/>
      <c r="L633" s="4"/>
      <c r="M633" s="4"/>
      <c r="N633" s="4"/>
      <c r="O633" s="4"/>
      <c r="P633" s="4"/>
      <c r="Q633" s="4"/>
      <c r="R633" s="4"/>
      <c r="S633" s="4"/>
      <c r="T633" s="4"/>
      <c r="U633" s="4"/>
    </row>
    <row r="634" spans="2:21" ht="12.75">
      <c r="B634" s="2"/>
      <c r="C634" s="3"/>
      <c r="D634" s="4"/>
      <c r="E634" s="4"/>
      <c r="F634" s="168"/>
      <c r="G634" s="4"/>
      <c r="H634" s="4"/>
      <c r="I634" s="4"/>
      <c r="J634" s="4"/>
      <c r="K634" s="4"/>
      <c r="L634" s="4"/>
      <c r="M634" s="4"/>
      <c r="N634" s="4"/>
      <c r="O634" s="4"/>
      <c r="P634" s="4"/>
      <c r="Q634" s="4"/>
      <c r="R634" s="4"/>
      <c r="S634" s="4"/>
      <c r="T634" s="4"/>
      <c r="U634" s="4"/>
    </row>
    <row r="635" spans="2:21" ht="12.75">
      <c r="B635" s="2"/>
      <c r="C635" s="3"/>
      <c r="D635" s="4"/>
      <c r="E635" s="4"/>
      <c r="F635" s="168"/>
      <c r="G635" s="4"/>
      <c r="H635" s="4"/>
      <c r="I635" s="4"/>
      <c r="J635" s="4"/>
      <c r="K635" s="4"/>
      <c r="L635" s="4"/>
      <c r="M635" s="4"/>
      <c r="N635" s="4"/>
      <c r="O635" s="4"/>
      <c r="P635" s="4"/>
      <c r="Q635" s="4"/>
      <c r="R635" s="4"/>
      <c r="S635" s="4"/>
      <c r="T635" s="4"/>
      <c r="U635" s="4"/>
    </row>
    <row r="636" spans="2:21" ht="12.75">
      <c r="B636" s="2"/>
      <c r="C636" s="3"/>
      <c r="D636" s="4"/>
      <c r="E636" s="4"/>
      <c r="F636" s="168"/>
      <c r="G636" s="4"/>
      <c r="H636" s="4"/>
      <c r="I636" s="4"/>
      <c r="J636" s="4"/>
      <c r="K636" s="4"/>
      <c r="L636" s="4"/>
      <c r="M636" s="4"/>
      <c r="N636" s="4"/>
      <c r="O636" s="4"/>
      <c r="P636" s="4"/>
      <c r="Q636" s="4"/>
      <c r="R636" s="4"/>
      <c r="S636" s="4"/>
      <c r="T636" s="4"/>
      <c r="U636" s="4"/>
    </row>
    <row r="637" spans="2:21" ht="12.75">
      <c r="B637" s="2"/>
      <c r="C637" s="3"/>
      <c r="D637" s="4"/>
      <c r="E637" s="4"/>
      <c r="F637" s="168"/>
      <c r="G637" s="4"/>
      <c r="H637" s="4"/>
      <c r="I637" s="4"/>
      <c r="J637" s="4"/>
      <c r="K637" s="4"/>
      <c r="L637" s="4"/>
      <c r="M637" s="4"/>
      <c r="N637" s="4"/>
      <c r="O637" s="4"/>
      <c r="P637" s="4"/>
      <c r="Q637" s="4"/>
      <c r="R637" s="4"/>
      <c r="S637" s="4"/>
      <c r="T637" s="4"/>
      <c r="U637" s="4"/>
    </row>
    <row r="638" spans="2:21" ht="12.75">
      <c r="B638" s="2"/>
      <c r="C638" s="3"/>
      <c r="D638" s="4"/>
      <c r="E638" s="4"/>
      <c r="F638" s="168"/>
      <c r="G638" s="4"/>
      <c r="H638" s="4"/>
      <c r="I638" s="4"/>
      <c r="J638" s="4"/>
      <c r="K638" s="4"/>
      <c r="L638" s="4"/>
      <c r="M638" s="4"/>
      <c r="N638" s="4"/>
      <c r="O638" s="4"/>
      <c r="P638" s="4"/>
      <c r="Q638" s="4"/>
      <c r="R638" s="4"/>
      <c r="S638" s="4"/>
      <c r="T638" s="4"/>
      <c r="U638" s="4"/>
    </row>
    <row r="639" spans="2:21" ht="12.75">
      <c r="B639" s="2"/>
      <c r="C639" s="3"/>
      <c r="D639" s="4"/>
      <c r="E639" s="4"/>
      <c r="F639" s="168"/>
      <c r="G639" s="4"/>
      <c r="H639" s="4"/>
      <c r="I639" s="4"/>
      <c r="J639" s="4"/>
      <c r="K639" s="4"/>
      <c r="L639" s="4"/>
      <c r="M639" s="4"/>
      <c r="N639" s="4"/>
      <c r="O639" s="4"/>
      <c r="P639" s="4"/>
      <c r="Q639" s="4"/>
      <c r="R639" s="4"/>
      <c r="S639" s="4"/>
      <c r="T639" s="4"/>
      <c r="U639" s="4"/>
    </row>
    <row r="640" spans="2:21" ht="12.75">
      <c r="B640" s="2"/>
      <c r="C640" s="3"/>
      <c r="D640" s="4"/>
      <c r="E640" s="4"/>
      <c r="F640" s="168"/>
      <c r="G640" s="4"/>
      <c r="H640" s="4"/>
      <c r="I640" s="4"/>
      <c r="J640" s="4"/>
      <c r="K640" s="4"/>
      <c r="L640" s="4"/>
      <c r="M640" s="4"/>
      <c r="N640" s="4"/>
      <c r="O640" s="4"/>
      <c r="P640" s="4"/>
      <c r="Q640" s="4"/>
      <c r="R640" s="4"/>
      <c r="S640" s="4"/>
      <c r="T640" s="4"/>
      <c r="U640" s="4"/>
    </row>
    <row r="641" spans="2:21" ht="12.75">
      <c r="B641" s="2"/>
      <c r="C641" s="3"/>
      <c r="D641" s="4"/>
      <c r="E641" s="4"/>
      <c r="F641" s="168"/>
      <c r="G641" s="4"/>
      <c r="H641" s="4"/>
      <c r="I641" s="4"/>
      <c r="J641" s="4"/>
      <c r="K641" s="4"/>
      <c r="L641" s="4"/>
      <c r="M641" s="4"/>
      <c r="N641" s="4"/>
      <c r="O641" s="4"/>
      <c r="P641" s="4"/>
      <c r="Q641" s="4"/>
      <c r="R641" s="4"/>
      <c r="S641" s="4"/>
      <c r="T641" s="4"/>
      <c r="U641" s="4"/>
    </row>
    <row r="642" spans="2:21" ht="12.75">
      <c r="B642" s="2"/>
      <c r="C642" s="3"/>
      <c r="D642" s="4"/>
      <c r="E642" s="4"/>
      <c r="F642" s="168"/>
      <c r="G642" s="4"/>
      <c r="H642" s="4"/>
      <c r="I642" s="4"/>
      <c r="J642" s="4"/>
      <c r="K642" s="4"/>
      <c r="L642" s="4"/>
      <c r="M642" s="4"/>
      <c r="N642" s="4"/>
      <c r="O642" s="4"/>
      <c r="P642" s="4"/>
      <c r="Q642" s="4"/>
      <c r="R642" s="4"/>
      <c r="S642" s="4"/>
      <c r="T642" s="4"/>
      <c r="U642" s="4"/>
    </row>
    <row r="643" spans="2:21" ht="12.75">
      <c r="B643" s="2"/>
      <c r="C643" s="3"/>
      <c r="D643" s="4"/>
      <c r="E643" s="4"/>
      <c r="F643" s="168"/>
      <c r="G643" s="4"/>
      <c r="H643" s="4"/>
      <c r="I643" s="4"/>
      <c r="J643" s="4"/>
      <c r="K643" s="4"/>
      <c r="L643" s="4"/>
      <c r="M643" s="4"/>
      <c r="N643" s="4"/>
      <c r="O643" s="4"/>
      <c r="P643" s="4"/>
      <c r="Q643" s="4"/>
      <c r="R643" s="4"/>
      <c r="S643" s="4"/>
      <c r="T643" s="4"/>
      <c r="U643" s="4"/>
    </row>
    <row r="644" spans="2:21" ht="12.75">
      <c r="B644" s="2"/>
      <c r="C644" s="3"/>
      <c r="D644" s="4"/>
      <c r="E644" s="4"/>
      <c r="F644" s="168"/>
      <c r="G644" s="4"/>
      <c r="H644" s="4"/>
      <c r="I644" s="4"/>
      <c r="J644" s="4"/>
      <c r="K644" s="4"/>
      <c r="L644" s="4"/>
      <c r="M644" s="4"/>
      <c r="N644" s="4"/>
      <c r="O644" s="4"/>
      <c r="P644" s="4"/>
      <c r="Q644" s="4"/>
      <c r="R644" s="4"/>
      <c r="S644" s="4"/>
      <c r="T644" s="4"/>
      <c r="U644" s="4"/>
    </row>
    <row r="645" spans="2:21" ht="12.75">
      <c r="B645" s="2"/>
      <c r="C645" s="3"/>
      <c r="D645" s="4"/>
      <c r="E645" s="4"/>
      <c r="F645" s="168"/>
      <c r="G645" s="4"/>
      <c r="H645" s="4"/>
      <c r="I645" s="4"/>
      <c r="J645" s="4"/>
      <c r="K645" s="4"/>
      <c r="L645" s="4"/>
      <c r="M645" s="4"/>
      <c r="N645" s="4"/>
      <c r="O645" s="4"/>
      <c r="P645" s="4"/>
      <c r="Q645" s="4"/>
      <c r="R645" s="4"/>
      <c r="S645" s="4"/>
      <c r="T645" s="4"/>
      <c r="U645" s="4"/>
    </row>
    <row r="646" spans="2:21" ht="12.75">
      <c r="B646" s="2"/>
      <c r="C646" s="3"/>
      <c r="D646" s="4"/>
      <c r="E646" s="4"/>
      <c r="F646" s="168"/>
      <c r="G646" s="4"/>
      <c r="H646" s="4"/>
      <c r="I646" s="4"/>
      <c r="J646" s="4"/>
      <c r="K646" s="4"/>
      <c r="L646" s="4"/>
      <c r="M646" s="4"/>
      <c r="N646" s="4"/>
      <c r="O646" s="4"/>
      <c r="P646" s="4"/>
      <c r="Q646" s="4"/>
      <c r="R646" s="4"/>
      <c r="S646" s="4"/>
      <c r="T646" s="4"/>
      <c r="U646" s="4"/>
    </row>
    <row r="647" spans="2:21" ht="12.75">
      <c r="B647" s="2"/>
      <c r="C647" s="3"/>
      <c r="D647" s="4"/>
      <c r="E647" s="4"/>
      <c r="F647" s="168"/>
      <c r="G647" s="4"/>
      <c r="H647" s="4"/>
      <c r="I647" s="4"/>
      <c r="J647" s="4"/>
      <c r="K647" s="4"/>
      <c r="L647" s="4"/>
      <c r="M647" s="4"/>
      <c r="N647" s="4"/>
      <c r="O647" s="4"/>
      <c r="P647" s="4"/>
      <c r="Q647" s="4"/>
      <c r="R647" s="4"/>
      <c r="S647" s="4"/>
      <c r="T647" s="4"/>
      <c r="U647" s="4"/>
    </row>
    <row r="648" spans="2:21" ht="12.75">
      <c r="B648" s="2"/>
      <c r="C648" s="3"/>
      <c r="D648" s="4"/>
      <c r="E648" s="4"/>
      <c r="F648" s="168"/>
      <c r="G648" s="4"/>
      <c r="H648" s="4"/>
      <c r="I648" s="4"/>
      <c r="J648" s="4"/>
      <c r="K648" s="4"/>
      <c r="L648" s="4"/>
      <c r="M648" s="4"/>
      <c r="N648" s="4"/>
      <c r="O648" s="4"/>
      <c r="P648" s="4"/>
      <c r="Q648" s="4"/>
      <c r="R648" s="4"/>
      <c r="S648" s="4"/>
      <c r="T648" s="4"/>
      <c r="U648" s="4"/>
    </row>
    <row r="649" spans="2:21" ht="12.75">
      <c r="B649" s="2"/>
      <c r="C649" s="3"/>
      <c r="D649" s="4"/>
      <c r="E649" s="4"/>
      <c r="F649" s="168"/>
      <c r="G649" s="4"/>
      <c r="H649" s="4"/>
      <c r="I649" s="4"/>
      <c r="J649" s="4"/>
      <c r="K649" s="4"/>
      <c r="L649" s="4"/>
      <c r="M649" s="4"/>
      <c r="N649" s="4"/>
      <c r="O649" s="4"/>
      <c r="P649" s="4"/>
      <c r="Q649" s="4"/>
      <c r="R649" s="4"/>
      <c r="S649" s="4"/>
      <c r="T649" s="4"/>
      <c r="U649" s="4"/>
    </row>
    <row r="650" spans="2:21" ht="12.75">
      <c r="B650" s="2"/>
      <c r="C650" s="3"/>
      <c r="D650" s="4"/>
      <c r="E650" s="4"/>
      <c r="F650" s="168"/>
      <c r="G650" s="4"/>
      <c r="H650" s="4"/>
      <c r="I650" s="4"/>
      <c r="J650" s="4"/>
      <c r="K650" s="4"/>
      <c r="L650" s="4"/>
      <c r="M650" s="4"/>
      <c r="N650" s="4"/>
      <c r="O650" s="4"/>
      <c r="P650" s="4"/>
      <c r="Q650" s="4"/>
      <c r="R650" s="4"/>
      <c r="S650" s="4"/>
      <c r="T650" s="4"/>
      <c r="U650" s="4"/>
    </row>
    <row r="651" spans="2:21" ht="12.75">
      <c r="B651" s="2"/>
      <c r="C651" s="3"/>
      <c r="D651" s="4"/>
      <c r="E651" s="4"/>
      <c r="F651" s="168"/>
      <c r="G651" s="4"/>
      <c r="H651" s="4"/>
      <c r="I651" s="4"/>
      <c r="J651" s="4"/>
      <c r="K651" s="4"/>
      <c r="L651" s="4"/>
      <c r="M651" s="4"/>
      <c r="N651" s="4"/>
      <c r="O651" s="4"/>
      <c r="P651" s="4"/>
      <c r="Q651" s="4"/>
      <c r="R651" s="4"/>
      <c r="S651" s="4"/>
      <c r="T651" s="4"/>
      <c r="U651" s="4"/>
    </row>
    <row r="652" spans="2:21" ht="12.75">
      <c r="B652" s="2"/>
      <c r="C652" s="3"/>
      <c r="D652" s="4"/>
      <c r="E652" s="4"/>
      <c r="F652" s="168"/>
      <c r="G652" s="4"/>
      <c r="H652" s="4"/>
      <c r="I652" s="4"/>
      <c r="J652" s="4"/>
      <c r="K652" s="4"/>
      <c r="L652" s="4"/>
      <c r="M652" s="4"/>
      <c r="N652" s="4"/>
      <c r="O652" s="4"/>
      <c r="P652" s="4"/>
      <c r="Q652" s="4"/>
      <c r="R652" s="4"/>
      <c r="S652" s="4"/>
      <c r="T652" s="4"/>
      <c r="U652" s="4"/>
    </row>
    <row r="653" spans="2:21" ht="12.75">
      <c r="B653" s="2"/>
      <c r="C653" s="3"/>
      <c r="D653" s="4"/>
      <c r="E653" s="4"/>
      <c r="F653" s="168"/>
      <c r="G653" s="4"/>
      <c r="H653" s="4"/>
      <c r="I653" s="4"/>
      <c r="J653" s="4"/>
      <c r="K653" s="4"/>
      <c r="L653" s="4"/>
      <c r="M653" s="4"/>
      <c r="N653" s="4"/>
      <c r="O653" s="4"/>
      <c r="P653" s="4"/>
      <c r="Q653" s="4"/>
      <c r="R653" s="4"/>
      <c r="S653" s="4"/>
      <c r="T653" s="4"/>
      <c r="U653" s="4"/>
    </row>
    <row r="654" spans="2:21" ht="12.75">
      <c r="B654" s="2"/>
      <c r="C654" s="3"/>
      <c r="D654" s="4"/>
      <c r="E654" s="4"/>
      <c r="F654" s="168"/>
      <c r="G654" s="4"/>
      <c r="H654" s="4"/>
      <c r="I654" s="4"/>
      <c r="J654" s="4"/>
      <c r="K654" s="4"/>
      <c r="L654" s="4"/>
      <c r="M654" s="4"/>
      <c r="N654" s="4"/>
      <c r="O654" s="4"/>
      <c r="P654" s="4"/>
      <c r="Q654" s="4"/>
      <c r="R654" s="4"/>
      <c r="S654" s="4"/>
      <c r="T654" s="4"/>
      <c r="U654" s="4"/>
    </row>
    <row r="655" spans="2:21" ht="12.75">
      <c r="B655" s="2"/>
      <c r="C655" s="3"/>
      <c r="D655" s="4"/>
      <c r="E655" s="4"/>
      <c r="F655" s="168"/>
      <c r="G655" s="4"/>
      <c r="H655" s="4"/>
      <c r="I655" s="4"/>
      <c r="J655" s="4"/>
      <c r="K655" s="4"/>
      <c r="L655" s="4"/>
      <c r="M655" s="4"/>
      <c r="N655" s="4"/>
      <c r="O655" s="4"/>
      <c r="P655" s="4"/>
      <c r="Q655" s="4"/>
      <c r="R655" s="4"/>
      <c r="S655" s="4"/>
      <c r="T655" s="4"/>
      <c r="U655" s="4"/>
    </row>
    <row r="656" spans="2:21" ht="12.75">
      <c r="B656" s="2"/>
      <c r="C656" s="3"/>
      <c r="D656" s="4"/>
      <c r="E656" s="4"/>
      <c r="F656" s="168"/>
      <c r="G656" s="4"/>
      <c r="H656" s="4"/>
      <c r="I656" s="4"/>
      <c r="J656" s="4"/>
      <c r="K656" s="4"/>
      <c r="L656" s="4"/>
      <c r="M656" s="4"/>
      <c r="N656" s="4"/>
      <c r="O656" s="4"/>
      <c r="P656" s="4"/>
      <c r="Q656" s="4"/>
      <c r="R656" s="4"/>
      <c r="S656" s="4"/>
      <c r="T656" s="4"/>
      <c r="U656" s="4"/>
    </row>
    <row r="657" spans="2:21" ht="12.75">
      <c r="B657" s="2"/>
      <c r="C657" s="3"/>
      <c r="D657" s="4"/>
      <c r="E657" s="4"/>
      <c r="F657" s="168"/>
      <c r="G657" s="4"/>
      <c r="H657" s="4"/>
      <c r="I657" s="4"/>
      <c r="J657" s="4"/>
      <c r="K657" s="4"/>
      <c r="L657" s="4"/>
      <c r="M657" s="4"/>
      <c r="N657" s="4"/>
      <c r="O657" s="4"/>
      <c r="P657" s="4"/>
      <c r="Q657" s="4"/>
      <c r="R657" s="4"/>
      <c r="S657" s="4"/>
      <c r="T657" s="4"/>
      <c r="U657" s="4"/>
    </row>
    <row r="658" spans="2:21" ht="12.75">
      <c r="B658" s="2"/>
      <c r="C658" s="3"/>
      <c r="D658" s="4"/>
      <c r="E658" s="4"/>
      <c r="F658" s="168"/>
      <c r="G658" s="4"/>
      <c r="H658" s="4"/>
      <c r="I658" s="4"/>
      <c r="J658" s="4"/>
      <c r="K658" s="4"/>
      <c r="L658" s="4"/>
      <c r="M658" s="4"/>
      <c r="N658" s="4"/>
      <c r="O658" s="4"/>
      <c r="P658" s="4"/>
      <c r="Q658" s="4"/>
      <c r="R658" s="4"/>
      <c r="S658" s="4"/>
      <c r="T658" s="4"/>
      <c r="U658" s="4"/>
    </row>
    <row r="659" spans="2:21" ht="12.75">
      <c r="B659" s="2"/>
      <c r="C659" s="3"/>
      <c r="D659" s="4"/>
      <c r="E659" s="4"/>
      <c r="F659" s="168"/>
      <c r="G659" s="4"/>
      <c r="H659" s="4"/>
      <c r="I659" s="4"/>
      <c r="J659" s="4"/>
      <c r="K659" s="4"/>
      <c r="L659" s="4"/>
      <c r="M659" s="4"/>
      <c r="N659" s="4"/>
      <c r="O659" s="4"/>
      <c r="P659" s="4"/>
      <c r="Q659" s="4"/>
      <c r="R659" s="4"/>
      <c r="S659" s="4"/>
      <c r="T659" s="4"/>
      <c r="U659" s="4"/>
    </row>
    <row r="660" spans="2:21" ht="12.75">
      <c r="B660" s="2"/>
      <c r="C660" s="3"/>
      <c r="D660" s="4"/>
      <c r="E660" s="4"/>
      <c r="F660" s="168"/>
      <c r="G660" s="4"/>
      <c r="H660" s="4"/>
      <c r="I660" s="4"/>
      <c r="J660" s="4"/>
      <c r="K660" s="4"/>
      <c r="L660" s="4"/>
      <c r="M660" s="4"/>
      <c r="N660" s="4"/>
      <c r="O660" s="4"/>
      <c r="P660" s="4"/>
      <c r="Q660" s="4"/>
      <c r="R660" s="4"/>
      <c r="S660" s="4"/>
      <c r="T660" s="4"/>
      <c r="U660" s="4"/>
    </row>
    <row r="661" spans="2:21" ht="12.75">
      <c r="B661" s="2"/>
      <c r="C661" s="3"/>
      <c r="D661" s="4"/>
      <c r="E661" s="4"/>
      <c r="F661" s="168"/>
      <c r="G661" s="4"/>
      <c r="H661" s="4"/>
      <c r="I661" s="4"/>
      <c r="J661" s="4"/>
      <c r="K661" s="4"/>
      <c r="L661" s="4"/>
      <c r="M661" s="4"/>
      <c r="N661" s="4"/>
      <c r="O661" s="4"/>
      <c r="P661" s="4"/>
      <c r="Q661" s="4"/>
      <c r="R661" s="4"/>
      <c r="S661" s="4"/>
      <c r="T661" s="4"/>
      <c r="U661" s="4"/>
    </row>
    <row r="662" spans="2:21" ht="12.75">
      <c r="B662" s="2"/>
      <c r="C662" s="3"/>
      <c r="D662" s="4"/>
      <c r="E662" s="4"/>
      <c r="F662" s="168"/>
      <c r="G662" s="4"/>
      <c r="H662" s="4"/>
      <c r="I662" s="4"/>
      <c r="J662" s="4"/>
      <c r="K662" s="4"/>
      <c r="L662" s="4"/>
      <c r="M662" s="4"/>
      <c r="N662" s="4"/>
      <c r="O662" s="4"/>
      <c r="P662" s="4"/>
      <c r="Q662" s="4"/>
      <c r="R662" s="4"/>
      <c r="S662" s="4"/>
      <c r="T662" s="4"/>
      <c r="U662" s="4"/>
    </row>
    <row r="663" spans="2:21" ht="12.75">
      <c r="B663" s="2"/>
      <c r="C663" s="3"/>
      <c r="D663" s="4"/>
      <c r="E663" s="4"/>
      <c r="F663" s="168"/>
      <c r="G663" s="4"/>
      <c r="H663" s="4"/>
      <c r="I663" s="4"/>
      <c r="J663" s="4"/>
      <c r="K663" s="4"/>
      <c r="L663" s="4"/>
      <c r="M663" s="4"/>
      <c r="N663" s="4"/>
      <c r="O663" s="4"/>
      <c r="P663" s="4"/>
      <c r="Q663" s="4"/>
      <c r="R663" s="4"/>
      <c r="S663" s="4"/>
      <c r="T663" s="4"/>
      <c r="U663" s="4"/>
    </row>
    <row r="664" spans="2:21" ht="12.75">
      <c r="B664" s="2"/>
      <c r="C664" s="3"/>
      <c r="D664" s="4"/>
      <c r="E664" s="4"/>
      <c r="F664" s="168"/>
      <c r="G664" s="4"/>
      <c r="H664" s="4"/>
      <c r="I664" s="4"/>
      <c r="J664" s="4"/>
      <c r="K664" s="4"/>
      <c r="L664" s="4"/>
      <c r="M664" s="4"/>
      <c r="N664" s="4"/>
      <c r="O664" s="4"/>
      <c r="P664" s="4"/>
      <c r="Q664" s="4"/>
      <c r="R664" s="4"/>
      <c r="S664" s="4"/>
      <c r="T664" s="4"/>
      <c r="U664" s="4"/>
    </row>
    <row r="665" spans="2:21" ht="12.75">
      <c r="B665" s="2"/>
      <c r="C665" s="3"/>
      <c r="D665" s="4"/>
      <c r="E665" s="4"/>
      <c r="F665" s="168"/>
      <c r="G665" s="4"/>
      <c r="H665" s="4"/>
      <c r="I665" s="4"/>
      <c r="J665" s="4"/>
      <c r="K665" s="4"/>
      <c r="L665" s="4"/>
      <c r="M665" s="4"/>
      <c r="N665" s="4"/>
      <c r="O665" s="4"/>
      <c r="P665" s="4"/>
      <c r="Q665" s="4"/>
      <c r="R665" s="4"/>
      <c r="S665" s="4"/>
      <c r="T665" s="4"/>
      <c r="U665" s="4"/>
    </row>
    <row r="666" spans="2:21" ht="12.75">
      <c r="B666" s="2"/>
      <c r="C666" s="3"/>
      <c r="D666" s="4"/>
      <c r="E666" s="4"/>
      <c r="F666" s="168"/>
      <c r="G666" s="4"/>
      <c r="H666" s="4"/>
      <c r="I666" s="4"/>
      <c r="J666" s="4"/>
      <c r="K666" s="4"/>
      <c r="L666" s="4"/>
      <c r="M666" s="4"/>
      <c r="N666" s="4"/>
      <c r="O666" s="4"/>
      <c r="P666" s="4"/>
      <c r="Q666" s="4"/>
      <c r="R666" s="4"/>
      <c r="S666" s="4"/>
      <c r="T666" s="4"/>
      <c r="U666" s="4"/>
    </row>
    <row r="667" spans="2:21" ht="12.75">
      <c r="B667" s="2"/>
      <c r="C667" s="3"/>
      <c r="D667" s="4"/>
      <c r="E667" s="4"/>
      <c r="F667" s="168"/>
      <c r="G667" s="4"/>
      <c r="H667" s="4"/>
      <c r="I667" s="4"/>
      <c r="J667" s="4"/>
      <c r="K667" s="4"/>
      <c r="L667" s="4"/>
      <c r="M667" s="4"/>
      <c r="N667" s="4"/>
      <c r="O667" s="4"/>
      <c r="P667" s="4"/>
      <c r="Q667" s="4"/>
      <c r="R667" s="4"/>
      <c r="S667" s="4"/>
      <c r="T667" s="4"/>
      <c r="U667" s="4"/>
    </row>
    <row r="668" spans="2:21" ht="12.75">
      <c r="B668" s="2"/>
      <c r="C668" s="3"/>
      <c r="D668" s="4"/>
      <c r="E668" s="4"/>
      <c r="F668" s="168"/>
      <c r="G668" s="4"/>
      <c r="H668" s="4"/>
      <c r="I668" s="4"/>
      <c r="J668" s="4"/>
      <c r="K668" s="4"/>
      <c r="L668" s="4"/>
      <c r="M668" s="4"/>
      <c r="N668" s="4"/>
      <c r="O668" s="4"/>
      <c r="P668" s="4"/>
      <c r="Q668" s="4"/>
      <c r="R668" s="4"/>
      <c r="S668" s="4"/>
      <c r="T668" s="4"/>
      <c r="U668" s="4"/>
    </row>
    <row r="669" spans="2:21" ht="12.75">
      <c r="B669" s="2"/>
      <c r="C669" s="3"/>
      <c r="D669" s="4"/>
      <c r="E669" s="4"/>
      <c r="F669" s="168"/>
      <c r="G669" s="4"/>
      <c r="H669" s="4"/>
      <c r="I669" s="4"/>
      <c r="J669" s="4"/>
      <c r="K669" s="4"/>
      <c r="L669" s="4"/>
      <c r="M669" s="4"/>
      <c r="N669" s="4"/>
      <c r="O669" s="4"/>
      <c r="P669" s="4"/>
      <c r="Q669" s="4"/>
      <c r="R669" s="4"/>
      <c r="S669" s="4"/>
      <c r="T669" s="4"/>
      <c r="U669" s="4"/>
    </row>
    <row r="670" spans="2:21" ht="12.75">
      <c r="B670" s="2"/>
      <c r="C670" s="3"/>
      <c r="D670" s="4"/>
      <c r="E670" s="4"/>
      <c r="F670" s="168"/>
      <c r="G670" s="4"/>
      <c r="H670" s="4"/>
      <c r="I670" s="4"/>
      <c r="J670" s="4"/>
      <c r="K670" s="4"/>
      <c r="L670" s="4"/>
      <c r="M670" s="4"/>
      <c r="N670" s="4"/>
      <c r="O670" s="4"/>
      <c r="P670" s="4"/>
      <c r="Q670" s="4"/>
      <c r="R670" s="4"/>
      <c r="S670" s="4"/>
      <c r="T670" s="4"/>
      <c r="U670" s="4"/>
    </row>
    <row r="671" spans="2:21" ht="12.75">
      <c r="B671" s="2"/>
      <c r="C671" s="3"/>
      <c r="D671" s="4"/>
      <c r="E671" s="4"/>
      <c r="F671" s="168"/>
      <c r="G671" s="4"/>
      <c r="H671" s="4"/>
      <c r="I671" s="4"/>
      <c r="J671" s="4"/>
      <c r="K671" s="4"/>
      <c r="L671" s="4"/>
      <c r="M671" s="4"/>
      <c r="N671" s="4"/>
      <c r="O671" s="4"/>
      <c r="P671" s="4"/>
      <c r="Q671" s="4"/>
      <c r="R671" s="4"/>
      <c r="S671" s="4"/>
      <c r="T671" s="4"/>
      <c r="U671" s="4"/>
    </row>
    <row r="672" spans="2:21" ht="12.75">
      <c r="B672" s="2"/>
      <c r="C672" s="3"/>
      <c r="D672" s="4"/>
      <c r="E672" s="4"/>
      <c r="F672" s="168"/>
      <c r="G672" s="4"/>
      <c r="H672" s="4"/>
      <c r="I672" s="4"/>
      <c r="J672" s="4"/>
      <c r="K672" s="4"/>
      <c r="L672" s="4"/>
      <c r="M672" s="4"/>
      <c r="N672" s="4"/>
      <c r="O672" s="4"/>
      <c r="P672" s="4"/>
      <c r="Q672" s="4"/>
      <c r="R672" s="4"/>
      <c r="S672" s="4"/>
      <c r="T672" s="4"/>
      <c r="U672" s="4"/>
    </row>
    <row r="673" spans="2:21" ht="12.75">
      <c r="B673" s="2"/>
      <c r="C673" s="3"/>
      <c r="D673" s="4"/>
      <c r="E673" s="4"/>
      <c r="F673" s="168"/>
      <c r="G673" s="4"/>
      <c r="H673" s="4"/>
      <c r="I673" s="4"/>
      <c r="J673" s="4"/>
      <c r="K673" s="4"/>
      <c r="L673" s="4"/>
      <c r="M673" s="4"/>
      <c r="N673" s="4"/>
      <c r="O673" s="4"/>
      <c r="P673" s="4"/>
      <c r="Q673" s="4"/>
      <c r="R673" s="4"/>
      <c r="S673" s="4"/>
      <c r="T673" s="4"/>
      <c r="U673" s="4"/>
    </row>
    <row r="674" spans="2:21" ht="12.75">
      <c r="B674" s="2"/>
      <c r="C674" s="3"/>
      <c r="D674" s="4"/>
      <c r="E674" s="4"/>
      <c r="F674" s="168"/>
      <c r="G674" s="4"/>
      <c r="H674" s="4"/>
      <c r="I674" s="4"/>
      <c r="J674" s="4"/>
      <c r="K674" s="4"/>
      <c r="L674" s="4"/>
      <c r="M674" s="4"/>
      <c r="N674" s="4"/>
      <c r="O674" s="4"/>
      <c r="P674" s="4"/>
      <c r="Q674" s="4"/>
      <c r="R674" s="4"/>
      <c r="S674" s="4"/>
      <c r="T674" s="4"/>
      <c r="U674" s="4"/>
    </row>
    <row r="675" spans="2:21" ht="12.75">
      <c r="B675" s="2"/>
      <c r="C675" s="3"/>
      <c r="D675" s="4"/>
      <c r="E675" s="4"/>
      <c r="F675" s="168"/>
      <c r="G675" s="4"/>
      <c r="H675" s="4"/>
      <c r="I675" s="4"/>
      <c r="J675" s="4"/>
      <c r="K675" s="4"/>
      <c r="L675" s="4"/>
      <c r="M675" s="4"/>
      <c r="N675" s="4"/>
      <c r="O675" s="4"/>
      <c r="P675" s="4"/>
      <c r="Q675" s="4"/>
      <c r="R675" s="4"/>
      <c r="S675" s="4"/>
      <c r="T675" s="4"/>
      <c r="U675" s="4"/>
    </row>
    <row r="676" spans="2:21" ht="12.75">
      <c r="B676" s="2"/>
      <c r="C676" s="3"/>
      <c r="D676" s="4"/>
      <c r="E676" s="4"/>
      <c r="F676" s="168"/>
      <c r="G676" s="4"/>
      <c r="H676" s="4"/>
      <c r="I676" s="4"/>
      <c r="J676" s="4"/>
      <c r="K676" s="4"/>
      <c r="L676" s="4"/>
      <c r="M676" s="4"/>
      <c r="N676" s="4"/>
      <c r="O676" s="4"/>
      <c r="P676" s="4"/>
      <c r="Q676" s="4"/>
      <c r="R676" s="4"/>
      <c r="S676" s="4"/>
      <c r="T676" s="4"/>
      <c r="U676" s="4"/>
    </row>
    <row r="677" spans="2:21" ht="12.75">
      <c r="B677" s="2"/>
      <c r="C677" s="3"/>
      <c r="D677" s="4"/>
      <c r="E677" s="4"/>
      <c r="F677" s="168"/>
      <c r="G677" s="4"/>
      <c r="H677" s="4"/>
      <c r="I677" s="4"/>
      <c r="J677" s="4"/>
      <c r="K677" s="4"/>
      <c r="L677" s="4"/>
      <c r="M677" s="4"/>
      <c r="N677" s="4"/>
      <c r="O677" s="4"/>
      <c r="P677" s="4"/>
      <c r="Q677" s="4"/>
      <c r="R677" s="4"/>
      <c r="S677" s="4"/>
      <c r="T677" s="4"/>
      <c r="U677" s="4"/>
    </row>
    <row r="678" spans="2:21" ht="12.75">
      <c r="B678" s="2"/>
      <c r="C678" s="3"/>
      <c r="D678" s="4"/>
      <c r="E678" s="4"/>
      <c r="F678" s="168"/>
      <c r="G678" s="4"/>
      <c r="H678" s="4"/>
      <c r="I678" s="4"/>
      <c r="J678" s="4"/>
      <c r="K678" s="4"/>
      <c r="L678" s="4"/>
      <c r="M678" s="4"/>
      <c r="N678" s="4"/>
      <c r="O678" s="4"/>
      <c r="P678" s="4"/>
      <c r="Q678" s="4"/>
      <c r="R678" s="4"/>
      <c r="S678" s="4"/>
      <c r="T678" s="4"/>
      <c r="U678" s="4"/>
    </row>
    <row r="679" spans="2:21" ht="12.75">
      <c r="B679" s="2"/>
      <c r="C679" s="3"/>
      <c r="D679" s="4"/>
      <c r="E679" s="4"/>
      <c r="F679" s="168"/>
      <c r="G679" s="4"/>
      <c r="H679" s="4"/>
      <c r="I679" s="4"/>
      <c r="J679" s="4"/>
      <c r="K679" s="4"/>
      <c r="L679" s="4"/>
      <c r="M679" s="4"/>
      <c r="N679" s="4"/>
      <c r="O679" s="4"/>
      <c r="P679" s="4"/>
      <c r="Q679" s="4"/>
      <c r="R679" s="4"/>
      <c r="S679" s="4"/>
      <c r="T679" s="4"/>
      <c r="U679" s="4"/>
    </row>
    <row r="680" spans="2:21" ht="12.75">
      <c r="B680" s="2"/>
      <c r="C680" s="3"/>
      <c r="D680" s="4"/>
      <c r="E680" s="4"/>
      <c r="F680" s="168"/>
      <c r="G680" s="4"/>
      <c r="H680" s="4"/>
      <c r="I680" s="4"/>
      <c r="J680" s="4"/>
      <c r="K680" s="4"/>
      <c r="L680" s="4"/>
      <c r="M680" s="4"/>
      <c r="N680" s="4"/>
      <c r="O680" s="4"/>
      <c r="P680" s="4"/>
      <c r="Q680" s="4"/>
      <c r="R680" s="4"/>
      <c r="S680" s="4"/>
      <c r="T680" s="4"/>
      <c r="U680" s="4"/>
    </row>
    <row r="681" spans="2:21" ht="12.75">
      <c r="B681" s="2"/>
      <c r="C681" s="3"/>
      <c r="D681" s="4"/>
      <c r="E681" s="4"/>
      <c r="F681" s="168"/>
      <c r="G681" s="4"/>
      <c r="H681" s="4"/>
      <c r="I681" s="4"/>
      <c r="J681" s="4"/>
      <c r="K681" s="4"/>
      <c r="L681" s="4"/>
      <c r="M681" s="4"/>
      <c r="N681" s="4"/>
      <c r="O681" s="4"/>
      <c r="P681" s="4"/>
      <c r="Q681" s="4"/>
      <c r="R681" s="4"/>
      <c r="S681" s="4"/>
      <c r="T681" s="4"/>
      <c r="U681" s="4"/>
    </row>
    <row r="682" spans="2:21" ht="12.75">
      <c r="B682" s="2"/>
      <c r="C682" s="3"/>
      <c r="D682" s="4"/>
      <c r="E682" s="4"/>
      <c r="F682" s="168"/>
      <c r="G682" s="4"/>
      <c r="H682" s="4"/>
      <c r="I682" s="4"/>
      <c r="J682" s="4"/>
      <c r="K682" s="4"/>
      <c r="L682" s="4"/>
      <c r="M682" s="4"/>
      <c r="N682" s="4"/>
      <c r="O682" s="4"/>
      <c r="P682" s="4"/>
      <c r="Q682" s="4"/>
      <c r="R682" s="4"/>
      <c r="S682" s="4"/>
      <c r="T682" s="4"/>
      <c r="U682" s="4"/>
    </row>
    <row r="683" spans="2:21" ht="12.75">
      <c r="B683" s="2"/>
      <c r="C683" s="3"/>
      <c r="D683" s="4"/>
      <c r="E683" s="4"/>
      <c r="F683" s="168"/>
      <c r="G683" s="4"/>
      <c r="H683" s="4"/>
      <c r="I683" s="4"/>
      <c r="J683" s="4"/>
      <c r="K683" s="4"/>
      <c r="L683" s="4"/>
      <c r="M683" s="4"/>
      <c r="N683" s="4"/>
      <c r="O683" s="4"/>
      <c r="P683" s="4"/>
      <c r="Q683" s="4"/>
      <c r="R683" s="4"/>
      <c r="S683" s="4"/>
      <c r="T683" s="4"/>
      <c r="U683" s="4"/>
    </row>
    <row r="684" spans="2:21" ht="12.75">
      <c r="B684" s="2"/>
      <c r="C684" s="3"/>
      <c r="D684" s="4"/>
      <c r="E684" s="4"/>
      <c r="F684" s="168"/>
      <c r="G684" s="4"/>
      <c r="H684" s="4"/>
      <c r="I684" s="4"/>
      <c r="J684" s="4"/>
      <c r="K684" s="4"/>
      <c r="L684" s="4"/>
      <c r="M684" s="4"/>
      <c r="N684" s="4"/>
      <c r="O684" s="4"/>
      <c r="P684" s="4"/>
      <c r="Q684" s="4"/>
      <c r="R684" s="4"/>
      <c r="S684" s="4"/>
      <c r="T684" s="4"/>
      <c r="U684" s="4"/>
    </row>
    <row r="685" spans="2:21" ht="12.75">
      <c r="B685" s="2"/>
      <c r="C685" s="3"/>
      <c r="D685" s="4"/>
      <c r="E685" s="4"/>
      <c r="F685" s="168"/>
      <c r="G685" s="4"/>
      <c r="H685" s="4"/>
      <c r="I685" s="4"/>
      <c r="J685" s="4"/>
      <c r="K685" s="4"/>
      <c r="L685" s="4"/>
      <c r="M685" s="4"/>
      <c r="N685" s="4"/>
      <c r="O685" s="4"/>
      <c r="P685" s="4"/>
      <c r="Q685" s="4"/>
      <c r="R685" s="4"/>
      <c r="S685" s="4"/>
      <c r="T685" s="4"/>
      <c r="U685" s="4"/>
    </row>
    <row r="686" spans="2:21" ht="12.75">
      <c r="B686" s="2"/>
      <c r="C686" s="3"/>
      <c r="D686" s="4"/>
      <c r="E686" s="4"/>
      <c r="F686" s="168"/>
      <c r="G686" s="4"/>
      <c r="H686" s="4"/>
      <c r="I686" s="4"/>
      <c r="J686" s="4"/>
      <c r="K686" s="4"/>
      <c r="L686" s="4"/>
      <c r="M686" s="4"/>
      <c r="N686" s="4"/>
      <c r="O686" s="4"/>
      <c r="P686" s="4"/>
      <c r="Q686" s="4"/>
      <c r="R686" s="4"/>
      <c r="S686" s="4"/>
      <c r="T686" s="4"/>
      <c r="U686" s="4"/>
    </row>
    <row r="687" spans="2:21" ht="12.75">
      <c r="B687" s="2"/>
      <c r="C687" s="3"/>
      <c r="D687" s="4"/>
      <c r="E687" s="4"/>
      <c r="F687" s="168"/>
      <c r="G687" s="4"/>
      <c r="H687" s="4"/>
      <c r="I687" s="4"/>
      <c r="J687" s="4"/>
      <c r="K687" s="4"/>
      <c r="L687" s="4"/>
      <c r="M687" s="4"/>
      <c r="N687" s="4"/>
      <c r="O687" s="4"/>
      <c r="P687" s="4"/>
      <c r="Q687" s="4"/>
      <c r="R687" s="4"/>
      <c r="S687" s="4"/>
      <c r="T687" s="4"/>
      <c r="U687" s="4"/>
    </row>
    <row r="688" spans="2:21" ht="12.75">
      <c r="B688" s="2"/>
      <c r="C688" s="3"/>
      <c r="D688" s="4"/>
      <c r="E688" s="4"/>
      <c r="F688" s="168"/>
      <c r="G688" s="4"/>
      <c r="H688" s="4"/>
      <c r="I688" s="4"/>
      <c r="J688" s="4"/>
      <c r="K688" s="4"/>
      <c r="L688" s="4"/>
      <c r="M688" s="4"/>
      <c r="N688" s="4"/>
      <c r="O688" s="4"/>
      <c r="P688" s="4"/>
      <c r="Q688" s="4"/>
      <c r="R688" s="4"/>
      <c r="S688" s="4"/>
      <c r="T688" s="4"/>
      <c r="U688" s="4"/>
    </row>
    <row r="689" spans="2:21" ht="12.75">
      <c r="B689" s="2"/>
      <c r="C689" s="3"/>
      <c r="D689" s="4"/>
      <c r="E689" s="4"/>
      <c r="F689" s="168"/>
      <c r="G689" s="4"/>
      <c r="H689" s="4"/>
      <c r="I689" s="4"/>
      <c r="J689" s="4"/>
      <c r="K689" s="4"/>
      <c r="L689" s="4"/>
      <c r="M689" s="4"/>
      <c r="N689" s="4"/>
      <c r="O689" s="4"/>
      <c r="P689" s="4"/>
      <c r="Q689" s="4"/>
      <c r="R689" s="4"/>
      <c r="S689" s="4"/>
      <c r="T689" s="4"/>
      <c r="U689" s="4"/>
    </row>
    <row r="690" spans="2:21" ht="12.75">
      <c r="B690" s="2"/>
      <c r="C690" s="3"/>
      <c r="D690" s="4"/>
      <c r="E690" s="4"/>
      <c r="F690" s="168"/>
      <c r="G690" s="4"/>
      <c r="H690" s="4"/>
      <c r="I690" s="4"/>
      <c r="J690" s="4"/>
      <c r="K690" s="4"/>
      <c r="L690" s="4"/>
      <c r="M690" s="4"/>
      <c r="N690" s="4"/>
      <c r="O690" s="4"/>
      <c r="P690" s="4"/>
      <c r="Q690" s="4"/>
      <c r="R690" s="4"/>
      <c r="S690" s="4"/>
      <c r="T690" s="4"/>
      <c r="U690" s="4"/>
    </row>
    <row r="691" spans="2:21" ht="12.75">
      <c r="B691" s="2"/>
      <c r="C691" s="3"/>
      <c r="D691" s="4"/>
      <c r="E691" s="4"/>
      <c r="F691" s="168"/>
      <c r="G691" s="4"/>
      <c r="H691" s="4"/>
      <c r="I691" s="4"/>
      <c r="J691" s="4"/>
      <c r="K691" s="4"/>
      <c r="L691" s="4"/>
      <c r="M691" s="4"/>
      <c r="N691" s="4"/>
      <c r="O691" s="4"/>
      <c r="P691" s="4"/>
      <c r="Q691" s="4"/>
      <c r="R691" s="4"/>
      <c r="S691" s="4"/>
      <c r="T691" s="4"/>
      <c r="U691" s="4"/>
    </row>
    <row r="692" spans="2:21" ht="12.75">
      <c r="B692" s="2"/>
      <c r="C692" s="3"/>
      <c r="D692" s="4"/>
      <c r="E692" s="4"/>
      <c r="F692" s="168"/>
      <c r="G692" s="4"/>
      <c r="H692" s="4"/>
      <c r="I692" s="4"/>
      <c r="J692" s="4"/>
      <c r="K692" s="4"/>
      <c r="L692" s="4"/>
      <c r="M692" s="4"/>
      <c r="N692" s="4"/>
      <c r="O692" s="4"/>
      <c r="P692" s="4"/>
      <c r="Q692" s="4"/>
      <c r="R692" s="4"/>
      <c r="S692" s="4"/>
      <c r="T692" s="4"/>
      <c r="U692" s="4"/>
    </row>
    <row r="693" spans="2:21" ht="12.75">
      <c r="B693" s="2"/>
      <c r="C693" s="3"/>
      <c r="D693" s="4"/>
      <c r="E693" s="4"/>
      <c r="F693" s="168"/>
      <c r="G693" s="4"/>
      <c r="H693" s="4"/>
      <c r="I693" s="4"/>
      <c r="J693" s="4"/>
      <c r="K693" s="4"/>
      <c r="L693" s="4"/>
      <c r="M693" s="4"/>
      <c r="N693" s="4"/>
      <c r="O693" s="4"/>
      <c r="P693" s="4"/>
      <c r="Q693" s="4"/>
      <c r="R693" s="4"/>
      <c r="S693" s="4"/>
      <c r="T693" s="4"/>
      <c r="U693" s="4"/>
    </row>
    <row r="694" spans="2:21" ht="12.75">
      <c r="B694" s="2"/>
      <c r="C694" s="3"/>
      <c r="D694" s="4"/>
      <c r="E694" s="4"/>
      <c r="F694" s="168"/>
      <c r="G694" s="4"/>
      <c r="H694" s="4"/>
      <c r="I694" s="4"/>
      <c r="J694" s="4"/>
      <c r="K694" s="4"/>
      <c r="L694" s="4"/>
      <c r="M694" s="4"/>
      <c r="N694" s="4"/>
      <c r="O694" s="4"/>
      <c r="P694" s="4"/>
      <c r="Q694" s="4"/>
      <c r="R694" s="4"/>
      <c r="S694" s="4"/>
      <c r="T694" s="4"/>
      <c r="U694" s="4"/>
    </row>
    <row r="695" spans="2:21" ht="12.75">
      <c r="B695" s="2"/>
      <c r="C695" s="3"/>
      <c r="D695" s="4"/>
      <c r="E695" s="4"/>
      <c r="F695" s="168"/>
      <c r="G695" s="4"/>
      <c r="H695" s="4"/>
      <c r="I695" s="4"/>
      <c r="J695" s="4"/>
      <c r="K695" s="4"/>
      <c r="L695" s="4"/>
      <c r="M695" s="4"/>
      <c r="N695" s="4"/>
      <c r="O695" s="4"/>
      <c r="P695" s="4"/>
      <c r="Q695" s="4"/>
      <c r="R695" s="4"/>
      <c r="S695" s="4"/>
      <c r="T695" s="4"/>
      <c r="U695" s="4"/>
    </row>
    <row r="696" spans="2:21" ht="12.75">
      <c r="B696" s="2"/>
      <c r="C696" s="3"/>
      <c r="D696" s="4"/>
      <c r="E696" s="4"/>
      <c r="F696" s="168"/>
      <c r="G696" s="4"/>
      <c r="H696" s="4"/>
      <c r="I696" s="4"/>
      <c r="J696" s="4"/>
      <c r="K696" s="4"/>
      <c r="L696" s="4"/>
      <c r="M696" s="4"/>
      <c r="N696" s="4"/>
      <c r="O696" s="4"/>
      <c r="P696" s="4"/>
      <c r="Q696" s="4"/>
      <c r="R696" s="4"/>
      <c r="S696" s="4"/>
      <c r="T696" s="4"/>
      <c r="U696" s="4"/>
    </row>
    <row r="697" spans="2:21" ht="12.75">
      <c r="B697" s="2"/>
      <c r="C697" s="3"/>
      <c r="D697" s="4"/>
      <c r="E697" s="4"/>
      <c r="F697" s="168"/>
      <c r="G697" s="4"/>
      <c r="H697" s="4"/>
      <c r="I697" s="4"/>
      <c r="J697" s="4"/>
      <c r="K697" s="4"/>
      <c r="L697" s="4"/>
      <c r="M697" s="4"/>
      <c r="N697" s="4"/>
      <c r="O697" s="4"/>
      <c r="P697" s="4"/>
      <c r="Q697" s="4"/>
      <c r="R697" s="4"/>
      <c r="S697" s="4"/>
      <c r="T697" s="4"/>
      <c r="U697" s="4"/>
    </row>
    <row r="698" spans="2:21" ht="12.75">
      <c r="B698" s="2"/>
      <c r="C698" s="3"/>
      <c r="D698" s="4"/>
      <c r="E698" s="4"/>
      <c r="F698" s="168"/>
      <c r="G698" s="4"/>
      <c r="H698" s="4"/>
      <c r="I698" s="4"/>
      <c r="J698" s="4"/>
      <c r="K698" s="4"/>
      <c r="L698" s="4"/>
      <c r="M698" s="4"/>
      <c r="N698" s="4"/>
      <c r="O698" s="4"/>
      <c r="P698" s="4"/>
      <c r="Q698" s="4"/>
      <c r="R698" s="4"/>
      <c r="S698" s="4"/>
      <c r="T698" s="4"/>
      <c r="U698" s="4"/>
    </row>
    <row r="699" spans="2:21" ht="12.75">
      <c r="B699" s="2"/>
      <c r="C699" s="3"/>
      <c r="D699" s="4"/>
      <c r="E699" s="4"/>
      <c r="F699" s="168"/>
      <c r="G699" s="4"/>
      <c r="H699" s="4"/>
      <c r="I699" s="4"/>
      <c r="J699" s="4"/>
      <c r="K699" s="4"/>
      <c r="L699" s="4"/>
      <c r="M699" s="4"/>
      <c r="N699" s="4"/>
      <c r="O699" s="4"/>
      <c r="P699" s="4"/>
      <c r="Q699" s="4"/>
      <c r="R699" s="4"/>
      <c r="S699" s="4"/>
      <c r="T699" s="4"/>
      <c r="U699" s="4"/>
    </row>
    <row r="700" spans="2:21" ht="12.75">
      <c r="B700" s="2"/>
      <c r="C700" s="3"/>
      <c r="D700" s="4"/>
      <c r="E700" s="4"/>
      <c r="F700" s="168"/>
      <c r="G700" s="4"/>
      <c r="H700" s="4"/>
      <c r="I700" s="4"/>
      <c r="J700" s="4"/>
      <c r="K700" s="4"/>
      <c r="L700" s="4"/>
      <c r="M700" s="4"/>
      <c r="N700" s="4"/>
      <c r="O700" s="4"/>
      <c r="P700" s="4"/>
      <c r="Q700" s="4"/>
      <c r="R700" s="4"/>
      <c r="S700" s="4"/>
      <c r="T700" s="4"/>
      <c r="U700" s="4"/>
    </row>
    <row r="701" spans="2:21" ht="12.75">
      <c r="B701" s="2"/>
      <c r="C701" s="3"/>
      <c r="D701" s="4"/>
      <c r="E701" s="4"/>
      <c r="F701" s="168"/>
      <c r="G701" s="4"/>
      <c r="H701" s="4"/>
      <c r="I701" s="4"/>
      <c r="J701" s="4"/>
      <c r="K701" s="4"/>
      <c r="L701" s="4"/>
      <c r="M701" s="4"/>
      <c r="N701" s="4"/>
      <c r="O701" s="4"/>
      <c r="P701" s="4"/>
      <c r="Q701" s="4"/>
      <c r="R701" s="4"/>
      <c r="S701" s="4"/>
      <c r="T701" s="4"/>
      <c r="U701" s="4"/>
    </row>
    <row r="702" spans="2:21" ht="12.75">
      <c r="B702" s="2"/>
      <c r="C702" s="3"/>
      <c r="D702" s="4"/>
      <c r="E702" s="4"/>
      <c r="F702" s="168"/>
      <c r="G702" s="4"/>
      <c r="H702" s="4"/>
      <c r="I702" s="4"/>
      <c r="J702" s="4"/>
      <c r="K702" s="4"/>
      <c r="L702" s="4"/>
      <c r="M702" s="4"/>
      <c r="N702" s="4"/>
      <c r="O702" s="4"/>
      <c r="P702" s="4"/>
      <c r="Q702" s="4"/>
      <c r="R702" s="4"/>
      <c r="S702" s="4"/>
      <c r="T702" s="4"/>
      <c r="U702" s="4"/>
    </row>
    <row r="703" spans="2:21" ht="12.75">
      <c r="B703" s="2"/>
      <c r="C703" s="3"/>
      <c r="D703" s="4"/>
      <c r="E703" s="4"/>
      <c r="F703" s="168"/>
      <c r="G703" s="4"/>
      <c r="H703" s="4"/>
      <c r="I703" s="4"/>
      <c r="J703" s="4"/>
      <c r="K703" s="4"/>
      <c r="L703" s="4"/>
      <c r="M703" s="4"/>
      <c r="N703" s="4"/>
      <c r="O703" s="4"/>
      <c r="P703" s="4"/>
      <c r="Q703" s="4"/>
      <c r="R703" s="4"/>
      <c r="S703" s="4"/>
      <c r="T703" s="4"/>
      <c r="U703" s="4"/>
    </row>
    <row r="704" spans="2:21" ht="12.75">
      <c r="B704" s="2"/>
      <c r="C704" s="3"/>
      <c r="D704" s="4"/>
      <c r="E704" s="4"/>
      <c r="F704" s="168"/>
      <c r="G704" s="4"/>
      <c r="H704" s="4"/>
      <c r="I704" s="4"/>
      <c r="J704" s="4"/>
      <c r="K704" s="4"/>
      <c r="L704" s="4"/>
      <c r="M704" s="4"/>
      <c r="N704" s="4"/>
      <c r="O704" s="4"/>
      <c r="P704" s="4"/>
      <c r="Q704" s="4"/>
      <c r="R704" s="4"/>
      <c r="S704" s="4"/>
      <c r="T704" s="4"/>
      <c r="U704" s="4"/>
    </row>
    <row r="705" spans="2:21" ht="12.75">
      <c r="B705" s="2"/>
      <c r="C705" s="3"/>
      <c r="D705" s="4"/>
      <c r="E705" s="4"/>
      <c r="F705" s="168"/>
      <c r="G705" s="4"/>
      <c r="H705" s="4"/>
      <c r="I705" s="4"/>
      <c r="J705" s="4"/>
      <c r="K705" s="4"/>
      <c r="L705" s="4"/>
      <c r="M705" s="4"/>
      <c r="N705" s="4"/>
      <c r="O705" s="4"/>
      <c r="P705" s="4"/>
      <c r="Q705" s="4"/>
      <c r="R705" s="4"/>
      <c r="S705" s="4"/>
      <c r="T705" s="4"/>
      <c r="U705" s="4"/>
    </row>
    <row r="706" spans="2:21" ht="12.75">
      <c r="B706" s="2"/>
      <c r="C706" s="3"/>
      <c r="D706" s="4"/>
      <c r="E706" s="4"/>
      <c r="F706" s="168"/>
      <c r="G706" s="4"/>
      <c r="H706" s="4"/>
      <c r="I706" s="4"/>
      <c r="J706" s="4"/>
      <c r="K706" s="4"/>
      <c r="L706" s="4"/>
      <c r="M706" s="4"/>
      <c r="N706" s="4"/>
      <c r="O706" s="4"/>
      <c r="P706" s="4"/>
      <c r="Q706" s="4"/>
      <c r="R706" s="4"/>
      <c r="S706" s="4"/>
      <c r="T706" s="4"/>
      <c r="U706" s="4"/>
    </row>
    <row r="707" spans="2:21" ht="12.75">
      <c r="B707" s="2"/>
      <c r="C707" s="3"/>
      <c r="D707" s="4"/>
      <c r="E707" s="4"/>
      <c r="F707" s="168"/>
      <c r="G707" s="4"/>
      <c r="H707" s="4"/>
      <c r="I707" s="4"/>
      <c r="J707" s="4"/>
      <c r="K707" s="4"/>
      <c r="L707" s="4"/>
      <c r="M707" s="4"/>
      <c r="N707" s="4"/>
      <c r="O707" s="4"/>
      <c r="P707" s="4"/>
      <c r="Q707" s="4"/>
      <c r="R707" s="4"/>
      <c r="S707" s="4"/>
      <c r="T707" s="4"/>
      <c r="U707" s="4"/>
    </row>
    <row r="708" spans="2:21" ht="12.75">
      <c r="B708" s="2"/>
      <c r="C708" s="3"/>
      <c r="D708" s="4"/>
      <c r="E708" s="4"/>
      <c r="F708" s="168"/>
      <c r="G708" s="4"/>
      <c r="H708" s="4"/>
      <c r="I708" s="4"/>
      <c r="J708" s="4"/>
      <c r="K708" s="4"/>
      <c r="L708" s="4"/>
      <c r="M708" s="4"/>
      <c r="N708" s="4"/>
      <c r="O708" s="4"/>
      <c r="P708" s="4"/>
      <c r="Q708" s="4"/>
      <c r="R708" s="4"/>
      <c r="S708" s="4"/>
      <c r="T708" s="4"/>
      <c r="U708" s="4"/>
    </row>
    <row r="709" spans="2:21" ht="12.75">
      <c r="B709" s="2"/>
      <c r="C709" s="3"/>
      <c r="D709" s="4"/>
      <c r="E709" s="4"/>
      <c r="F709" s="168"/>
      <c r="G709" s="4"/>
      <c r="H709" s="4"/>
      <c r="I709" s="4"/>
      <c r="J709" s="4"/>
      <c r="K709" s="4"/>
      <c r="L709" s="4"/>
      <c r="M709" s="4"/>
      <c r="N709" s="4"/>
      <c r="O709" s="4"/>
      <c r="P709" s="4"/>
      <c r="Q709" s="4"/>
      <c r="R709" s="4"/>
      <c r="S709" s="4"/>
      <c r="T709" s="4"/>
      <c r="U709" s="4"/>
    </row>
    <row r="710" spans="2:21" ht="12.75">
      <c r="B710" s="2"/>
      <c r="C710" s="3"/>
      <c r="D710" s="4"/>
      <c r="E710" s="4"/>
      <c r="F710" s="168"/>
      <c r="G710" s="4"/>
      <c r="H710" s="4"/>
      <c r="I710" s="4"/>
      <c r="J710" s="4"/>
      <c r="K710" s="4"/>
      <c r="L710" s="4"/>
      <c r="M710" s="4"/>
      <c r="N710" s="4"/>
      <c r="O710" s="4"/>
      <c r="P710" s="4"/>
      <c r="Q710" s="4"/>
      <c r="R710" s="4"/>
      <c r="S710" s="4"/>
      <c r="T710" s="4"/>
      <c r="U710" s="4"/>
    </row>
    <row r="711" spans="2:21" ht="12.75">
      <c r="B711" s="2"/>
      <c r="C711" s="3"/>
      <c r="D711" s="4"/>
      <c r="E711" s="4"/>
      <c r="F711" s="168"/>
      <c r="G711" s="4"/>
      <c r="H711" s="4"/>
      <c r="I711" s="4"/>
      <c r="J711" s="4"/>
      <c r="K711" s="4"/>
      <c r="L711" s="4"/>
      <c r="M711" s="4"/>
      <c r="N711" s="4"/>
      <c r="O711" s="4"/>
      <c r="P711" s="4"/>
      <c r="Q711" s="4"/>
      <c r="R711" s="4"/>
      <c r="S711" s="4"/>
      <c r="T711" s="4"/>
      <c r="U711" s="4"/>
    </row>
    <row r="712" spans="2:21" ht="12.75">
      <c r="B712" s="2"/>
      <c r="C712" s="3"/>
      <c r="D712" s="4"/>
      <c r="E712" s="4"/>
      <c r="F712" s="168"/>
      <c r="G712" s="4"/>
      <c r="H712" s="4"/>
      <c r="I712" s="4"/>
      <c r="J712" s="4"/>
      <c r="K712" s="4"/>
      <c r="L712" s="4"/>
      <c r="M712" s="4"/>
      <c r="N712" s="4"/>
      <c r="O712" s="4"/>
      <c r="P712" s="4"/>
      <c r="Q712" s="4"/>
      <c r="R712" s="4"/>
      <c r="S712" s="4"/>
      <c r="T712" s="4"/>
      <c r="U712" s="4"/>
    </row>
    <row r="713" spans="2:21" ht="12.75">
      <c r="B713" s="2"/>
      <c r="C713" s="3"/>
      <c r="D713" s="4"/>
      <c r="E713" s="4"/>
      <c r="F713" s="168"/>
      <c r="G713" s="4"/>
      <c r="H713" s="4"/>
      <c r="I713" s="4"/>
      <c r="J713" s="4"/>
      <c r="K713" s="4"/>
      <c r="L713" s="4"/>
      <c r="M713" s="4"/>
      <c r="N713" s="4"/>
      <c r="O713" s="4"/>
      <c r="P713" s="4"/>
      <c r="Q713" s="4"/>
      <c r="R713" s="4"/>
      <c r="S713" s="4"/>
      <c r="T713" s="4"/>
      <c r="U713" s="4"/>
    </row>
    <row r="714" spans="2:21" ht="12.75">
      <c r="B714" s="2"/>
      <c r="C714" s="3"/>
      <c r="D714" s="4"/>
      <c r="E714" s="4"/>
      <c r="F714" s="168"/>
      <c r="G714" s="4"/>
      <c r="H714" s="4"/>
      <c r="I714" s="4"/>
      <c r="J714" s="4"/>
      <c r="K714" s="4"/>
      <c r="L714" s="4"/>
      <c r="M714" s="4"/>
      <c r="N714" s="4"/>
      <c r="O714" s="4"/>
      <c r="P714" s="4"/>
      <c r="Q714" s="4"/>
      <c r="R714" s="4"/>
      <c r="S714" s="4"/>
      <c r="T714" s="4"/>
      <c r="U714" s="4"/>
    </row>
    <row r="715" spans="2:21" ht="12.75">
      <c r="B715" s="2"/>
      <c r="C715" s="3"/>
      <c r="D715" s="4"/>
      <c r="E715" s="4"/>
      <c r="F715" s="168"/>
      <c r="G715" s="4"/>
      <c r="H715" s="4"/>
      <c r="I715" s="4"/>
      <c r="J715" s="4"/>
      <c r="K715" s="4"/>
      <c r="L715" s="4"/>
      <c r="M715" s="4"/>
      <c r="N715" s="4"/>
      <c r="O715" s="4"/>
      <c r="P715" s="4"/>
      <c r="Q715" s="4"/>
      <c r="R715" s="4"/>
      <c r="S715" s="4"/>
      <c r="T715" s="4"/>
      <c r="U715" s="4"/>
    </row>
    <row r="716" spans="2:21" ht="12.75">
      <c r="B716" s="2"/>
      <c r="C716" s="3"/>
      <c r="D716" s="4"/>
      <c r="E716" s="4"/>
      <c r="F716" s="168"/>
      <c r="G716" s="4"/>
      <c r="H716" s="4"/>
      <c r="I716" s="4"/>
      <c r="J716" s="4"/>
      <c r="K716" s="4"/>
      <c r="L716" s="4"/>
      <c r="M716" s="4"/>
      <c r="N716" s="4"/>
      <c r="O716" s="4"/>
      <c r="P716" s="4"/>
      <c r="Q716" s="4"/>
      <c r="R716" s="4"/>
      <c r="S716" s="4"/>
      <c r="T716" s="4"/>
      <c r="U716" s="4"/>
    </row>
    <row r="717" spans="2:21" ht="12.75">
      <c r="B717" s="2"/>
      <c r="C717" s="3"/>
      <c r="D717" s="4"/>
      <c r="E717" s="4"/>
      <c r="F717" s="168"/>
      <c r="G717" s="4"/>
      <c r="H717" s="4"/>
      <c r="I717" s="4"/>
      <c r="J717" s="4"/>
      <c r="K717" s="4"/>
      <c r="L717" s="4"/>
      <c r="M717" s="4"/>
      <c r="N717" s="4"/>
      <c r="O717" s="4"/>
      <c r="P717" s="4"/>
      <c r="Q717" s="4"/>
      <c r="R717" s="4"/>
      <c r="S717" s="4"/>
      <c r="T717" s="4"/>
      <c r="U717" s="4"/>
    </row>
    <row r="718" spans="2:21" ht="12.75">
      <c r="B718" s="2"/>
      <c r="C718" s="3"/>
      <c r="D718" s="4"/>
      <c r="E718" s="4"/>
      <c r="F718" s="168"/>
      <c r="G718" s="4"/>
      <c r="H718" s="4"/>
      <c r="I718" s="4"/>
      <c r="J718" s="4"/>
      <c r="K718" s="4"/>
      <c r="L718" s="4"/>
      <c r="M718" s="4"/>
      <c r="N718" s="4"/>
      <c r="O718" s="4"/>
      <c r="P718" s="4"/>
      <c r="Q718" s="4"/>
      <c r="R718" s="4"/>
      <c r="S718" s="4"/>
      <c r="T718" s="4"/>
      <c r="U718" s="4"/>
    </row>
    <row r="719" spans="2:21" ht="12.75">
      <c r="B719" s="2"/>
      <c r="C719" s="3"/>
      <c r="D719" s="4"/>
      <c r="E719" s="4"/>
      <c r="F719" s="168"/>
      <c r="G719" s="4"/>
      <c r="H719" s="4"/>
      <c r="I719" s="4"/>
      <c r="J719" s="4"/>
      <c r="K719" s="4"/>
      <c r="L719" s="4"/>
      <c r="M719" s="4"/>
      <c r="N719" s="4"/>
      <c r="O719" s="4"/>
      <c r="P719" s="4"/>
      <c r="Q719" s="4"/>
      <c r="R719" s="4"/>
      <c r="S719" s="4"/>
      <c r="T719" s="4"/>
      <c r="U719" s="4"/>
    </row>
    <row r="720" spans="2:21" ht="12.75">
      <c r="B720" s="2"/>
      <c r="C720" s="3"/>
      <c r="D720" s="4"/>
      <c r="E720" s="4"/>
      <c r="F720" s="168"/>
      <c r="G720" s="4"/>
      <c r="H720" s="4"/>
      <c r="I720" s="4"/>
      <c r="J720" s="4"/>
      <c r="K720" s="4"/>
      <c r="L720" s="4"/>
      <c r="M720" s="4"/>
      <c r="N720" s="4"/>
      <c r="O720" s="4"/>
      <c r="P720" s="4"/>
      <c r="Q720" s="4"/>
      <c r="R720" s="4"/>
      <c r="S720" s="4"/>
      <c r="T720" s="4"/>
      <c r="U720" s="4"/>
    </row>
    <row r="721" spans="2:21" ht="12.75">
      <c r="B721" s="2"/>
      <c r="C721" s="3"/>
      <c r="D721" s="4"/>
      <c r="E721" s="4"/>
      <c r="F721" s="168"/>
      <c r="G721" s="4"/>
      <c r="H721" s="4"/>
      <c r="I721" s="4"/>
      <c r="J721" s="4"/>
      <c r="K721" s="4"/>
      <c r="L721" s="4"/>
      <c r="M721" s="4"/>
      <c r="N721" s="4"/>
      <c r="O721" s="4"/>
      <c r="P721" s="4"/>
      <c r="Q721" s="4"/>
      <c r="R721" s="4"/>
      <c r="S721" s="4"/>
      <c r="T721" s="4"/>
      <c r="U721" s="4"/>
    </row>
    <row r="722" spans="2:21" ht="12.75">
      <c r="B722" s="2"/>
      <c r="C722" s="3"/>
      <c r="D722" s="4"/>
      <c r="E722" s="4"/>
      <c r="F722" s="168"/>
      <c r="G722" s="4"/>
      <c r="H722" s="4"/>
      <c r="I722" s="4"/>
      <c r="J722" s="4"/>
      <c r="K722" s="4"/>
      <c r="L722" s="4"/>
      <c r="M722" s="4"/>
      <c r="N722" s="4"/>
      <c r="O722" s="4"/>
      <c r="P722" s="4"/>
      <c r="Q722" s="4"/>
      <c r="R722" s="4"/>
      <c r="S722" s="4"/>
      <c r="T722" s="4"/>
      <c r="U722" s="4"/>
    </row>
    <row r="723" spans="2:21" ht="12.75">
      <c r="B723" s="2"/>
      <c r="C723" s="3"/>
      <c r="D723" s="4"/>
      <c r="E723" s="4"/>
      <c r="F723" s="168"/>
      <c r="G723" s="4"/>
      <c r="H723" s="4"/>
      <c r="I723" s="4"/>
      <c r="J723" s="4"/>
      <c r="K723" s="4"/>
      <c r="L723" s="4"/>
      <c r="M723" s="4"/>
      <c r="N723" s="4"/>
      <c r="O723" s="4"/>
      <c r="P723" s="4"/>
      <c r="Q723" s="4"/>
      <c r="R723" s="4"/>
      <c r="S723" s="4"/>
      <c r="T723" s="4"/>
      <c r="U723" s="4"/>
    </row>
    <row r="724" spans="2:21" ht="12.75">
      <c r="B724" s="2"/>
      <c r="C724" s="3"/>
      <c r="D724" s="4"/>
      <c r="E724" s="4"/>
      <c r="F724" s="168"/>
      <c r="G724" s="4"/>
      <c r="H724" s="4"/>
      <c r="I724" s="4"/>
      <c r="J724" s="4"/>
      <c r="K724" s="4"/>
      <c r="L724" s="4"/>
      <c r="M724" s="4"/>
      <c r="N724" s="4"/>
      <c r="O724" s="4"/>
      <c r="P724" s="4"/>
      <c r="Q724" s="4"/>
      <c r="R724" s="4"/>
      <c r="S724" s="4"/>
      <c r="T724" s="4"/>
      <c r="U724" s="4"/>
    </row>
    <row r="725" spans="2:21" ht="12.75">
      <c r="B725" s="2"/>
      <c r="C725" s="3"/>
      <c r="D725" s="4"/>
      <c r="E725" s="4"/>
      <c r="F725" s="168"/>
      <c r="G725" s="4"/>
      <c r="H725" s="4"/>
      <c r="I725" s="4"/>
      <c r="J725" s="4"/>
      <c r="K725" s="4"/>
      <c r="L725" s="4"/>
      <c r="M725" s="4"/>
      <c r="N725" s="4"/>
      <c r="O725" s="4"/>
      <c r="P725" s="4"/>
      <c r="Q725" s="4"/>
      <c r="R725" s="4"/>
      <c r="S725" s="4"/>
      <c r="T725" s="4"/>
      <c r="U725" s="4"/>
    </row>
    <row r="726" spans="2:21" ht="12.75">
      <c r="B726" s="2"/>
      <c r="C726" s="3"/>
      <c r="D726" s="4"/>
      <c r="E726" s="4"/>
      <c r="F726" s="168"/>
      <c r="G726" s="4"/>
      <c r="H726" s="4"/>
      <c r="I726" s="4"/>
      <c r="J726" s="4"/>
      <c r="K726" s="4"/>
      <c r="L726" s="4"/>
      <c r="M726" s="4"/>
      <c r="N726" s="4"/>
      <c r="O726" s="4"/>
      <c r="P726" s="4"/>
      <c r="Q726" s="4"/>
      <c r="R726" s="4"/>
      <c r="S726" s="4"/>
      <c r="T726" s="4"/>
      <c r="U726" s="4"/>
    </row>
    <row r="727" spans="2:21" ht="12.75">
      <c r="B727" s="2"/>
      <c r="C727" s="3"/>
      <c r="D727" s="4"/>
      <c r="E727" s="4"/>
      <c r="F727" s="168"/>
      <c r="G727" s="4"/>
      <c r="H727" s="4"/>
      <c r="I727" s="4"/>
      <c r="J727" s="4"/>
      <c r="K727" s="4"/>
      <c r="L727" s="4"/>
      <c r="M727" s="4"/>
      <c r="N727" s="4"/>
      <c r="O727" s="4"/>
      <c r="P727" s="4"/>
      <c r="Q727" s="4"/>
      <c r="R727" s="4"/>
      <c r="S727" s="4"/>
      <c r="T727" s="4"/>
      <c r="U727" s="4"/>
    </row>
    <row r="728" spans="2:21" ht="12.75">
      <c r="B728" s="2"/>
      <c r="C728" s="3"/>
      <c r="D728" s="4"/>
      <c r="E728" s="4"/>
      <c r="F728" s="168"/>
      <c r="G728" s="4"/>
      <c r="H728" s="4"/>
      <c r="I728" s="4"/>
      <c r="J728" s="4"/>
      <c r="K728" s="4"/>
      <c r="L728" s="4"/>
      <c r="M728" s="4"/>
      <c r="N728" s="4"/>
      <c r="O728" s="4"/>
      <c r="P728" s="4"/>
      <c r="Q728" s="4"/>
      <c r="R728" s="4"/>
      <c r="S728" s="4"/>
      <c r="T728" s="4"/>
      <c r="U728" s="4"/>
    </row>
    <row r="729" spans="2:21" ht="12.75">
      <c r="B729" s="2"/>
      <c r="C729" s="3"/>
      <c r="D729" s="4"/>
      <c r="E729" s="4"/>
      <c r="F729" s="168"/>
      <c r="G729" s="4"/>
      <c r="H729" s="4"/>
      <c r="I729" s="4"/>
      <c r="J729" s="4"/>
      <c r="K729" s="4"/>
      <c r="L729" s="4"/>
      <c r="M729" s="4"/>
      <c r="N729" s="4"/>
      <c r="O729" s="4"/>
      <c r="P729" s="4"/>
      <c r="Q729" s="4"/>
      <c r="R729" s="4"/>
      <c r="S729" s="4"/>
      <c r="T729" s="4"/>
      <c r="U729" s="4"/>
    </row>
    <row r="730" spans="2:21" ht="12.75">
      <c r="B730" s="2"/>
      <c r="C730" s="3"/>
      <c r="D730" s="4"/>
      <c r="E730" s="4"/>
      <c r="F730" s="168"/>
      <c r="G730" s="4"/>
      <c r="H730" s="4"/>
      <c r="I730" s="4"/>
      <c r="J730" s="4"/>
      <c r="K730" s="4"/>
      <c r="L730" s="4"/>
      <c r="M730" s="4"/>
      <c r="N730" s="4"/>
      <c r="O730" s="4"/>
      <c r="P730" s="4"/>
      <c r="Q730" s="4"/>
      <c r="R730" s="4"/>
      <c r="S730" s="4"/>
      <c r="T730" s="4"/>
      <c r="U730" s="4"/>
    </row>
    <row r="731" spans="2:21" ht="12.75">
      <c r="B731" s="2"/>
      <c r="C731" s="3"/>
      <c r="D731" s="4"/>
      <c r="E731" s="4"/>
      <c r="F731" s="168"/>
      <c r="G731" s="4"/>
      <c r="H731" s="4"/>
      <c r="I731" s="4"/>
      <c r="J731" s="4"/>
      <c r="K731" s="4"/>
      <c r="L731" s="4"/>
      <c r="M731" s="4"/>
      <c r="N731" s="4"/>
      <c r="O731" s="4"/>
      <c r="P731" s="4"/>
      <c r="Q731" s="4"/>
      <c r="R731" s="4"/>
      <c r="S731" s="4"/>
      <c r="T731" s="4"/>
      <c r="U731" s="4"/>
    </row>
    <row r="732" spans="2:21" ht="12.75">
      <c r="B732" s="2"/>
      <c r="C732" s="3"/>
      <c r="D732" s="4"/>
      <c r="E732" s="4"/>
      <c r="F732" s="168"/>
      <c r="G732" s="4"/>
      <c r="H732" s="4"/>
      <c r="I732" s="4"/>
      <c r="J732" s="4"/>
      <c r="K732" s="4"/>
      <c r="L732" s="4"/>
      <c r="M732" s="4"/>
      <c r="N732" s="4"/>
      <c r="O732" s="4"/>
      <c r="P732" s="4"/>
      <c r="Q732" s="4"/>
      <c r="R732" s="4"/>
      <c r="S732" s="4"/>
      <c r="T732" s="4"/>
      <c r="U732" s="4"/>
    </row>
    <row r="733" spans="2:21" ht="12.75">
      <c r="B733" s="2"/>
      <c r="C733" s="3"/>
      <c r="D733" s="4"/>
      <c r="E733" s="4"/>
      <c r="F733" s="168"/>
      <c r="G733" s="4"/>
      <c r="H733" s="4"/>
      <c r="I733" s="4"/>
      <c r="J733" s="4"/>
      <c r="K733" s="4"/>
      <c r="L733" s="4"/>
      <c r="M733" s="4"/>
      <c r="N733" s="4"/>
      <c r="O733" s="4"/>
      <c r="P733" s="4"/>
      <c r="Q733" s="4"/>
      <c r="R733" s="4"/>
      <c r="S733" s="4"/>
      <c r="T733" s="4"/>
      <c r="U733" s="4"/>
    </row>
    <row r="734" spans="2:21" ht="12.75">
      <c r="B734" s="2"/>
      <c r="C734" s="3"/>
      <c r="D734" s="4"/>
      <c r="E734" s="4"/>
      <c r="F734" s="168"/>
      <c r="G734" s="4"/>
      <c r="H734" s="4"/>
      <c r="I734" s="4"/>
      <c r="J734" s="4"/>
      <c r="K734" s="4"/>
      <c r="L734" s="4"/>
      <c r="M734" s="4"/>
      <c r="N734" s="4"/>
      <c r="O734" s="4"/>
      <c r="P734" s="4"/>
      <c r="Q734" s="4"/>
      <c r="R734" s="4"/>
      <c r="S734" s="4"/>
      <c r="T734" s="4"/>
      <c r="U734" s="4"/>
    </row>
    <row r="735" spans="2:21" ht="12.75">
      <c r="B735" s="2"/>
      <c r="C735" s="3"/>
      <c r="D735" s="4"/>
      <c r="E735" s="4"/>
      <c r="F735" s="168"/>
      <c r="G735" s="4"/>
      <c r="H735" s="4"/>
      <c r="I735" s="4"/>
      <c r="J735" s="4"/>
      <c r="K735" s="4"/>
      <c r="L735" s="4"/>
      <c r="M735" s="4"/>
      <c r="N735" s="4"/>
      <c r="O735" s="4"/>
      <c r="P735" s="4"/>
      <c r="Q735" s="4"/>
      <c r="R735" s="4"/>
      <c r="S735" s="4"/>
      <c r="T735" s="4"/>
      <c r="U735" s="4"/>
    </row>
    <row r="736" spans="2:21" ht="12.75">
      <c r="B736" s="2"/>
      <c r="C736" s="3"/>
      <c r="D736" s="4"/>
      <c r="E736" s="4"/>
      <c r="F736" s="168"/>
      <c r="G736" s="4"/>
      <c r="H736" s="4"/>
      <c r="I736" s="4"/>
      <c r="J736" s="4"/>
      <c r="K736" s="4"/>
      <c r="L736" s="4"/>
      <c r="M736" s="4"/>
      <c r="N736" s="4"/>
      <c r="O736" s="4"/>
      <c r="P736" s="4"/>
      <c r="Q736" s="4"/>
      <c r="R736" s="4"/>
      <c r="S736" s="4"/>
      <c r="T736" s="4"/>
      <c r="U736" s="4"/>
    </row>
    <row r="737" spans="2:21" ht="12.75">
      <c r="B737" s="2"/>
      <c r="C737" s="3"/>
      <c r="D737" s="4"/>
      <c r="E737" s="4"/>
      <c r="F737" s="168"/>
      <c r="G737" s="4"/>
      <c r="H737" s="4"/>
      <c r="I737" s="4"/>
      <c r="J737" s="4"/>
      <c r="K737" s="4"/>
      <c r="L737" s="4"/>
      <c r="M737" s="4"/>
      <c r="N737" s="4"/>
      <c r="O737" s="4"/>
      <c r="P737" s="4"/>
      <c r="Q737" s="4"/>
      <c r="R737" s="4"/>
      <c r="S737" s="4"/>
      <c r="T737" s="4"/>
      <c r="U737" s="4"/>
    </row>
    <row r="738" spans="2:21" ht="12.75">
      <c r="B738" s="2"/>
      <c r="C738" s="3"/>
      <c r="D738" s="4"/>
      <c r="E738" s="4"/>
      <c r="F738" s="168"/>
      <c r="G738" s="4"/>
      <c r="H738" s="4"/>
      <c r="I738" s="4"/>
      <c r="J738" s="4"/>
      <c r="K738" s="4"/>
      <c r="L738" s="4"/>
      <c r="M738" s="4"/>
      <c r="N738" s="4"/>
      <c r="O738" s="4"/>
      <c r="P738" s="4"/>
      <c r="Q738" s="4"/>
      <c r="R738" s="4"/>
      <c r="S738" s="4"/>
      <c r="T738" s="4"/>
      <c r="U738" s="4"/>
    </row>
    <row r="739" spans="2:21" ht="12.75">
      <c r="B739" s="2"/>
      <c r="C739" s="3"/>
      <c r="D739" s="4"/>
      <c r="E739" s="4"/>
      <c r="F739" s="168"/>
      <c r="G739" s="4"/>
      <c r="H739" s="4"/>
      <c r="I739" s="4"/>
      <c r="J739" s="4"/>
      <c r="K739" s="4"/>
      <c r="L739" s="4"/>
      <c r="M739" s="4"/>
      <c r="N739" s="4"/>
      <c r="O739" s="4"/>
      <c r="P739" s="4"/>
      <c r="Q739" s="4"/>
      <c r="R739" s="4"/>
      <c r="S739" s="4"/>
      <c r="T739" s="4"/>
      <c r="U739" s="4"/>
    </row>
    <row r="740" spans="2:21" ht="12.75">
      <c r="B740" s="2"/>
      <c r="C740" s="3"/>
      <c r="D740" s="4"/>
      <c r="E740" s="4"/>
      <c r="F740" s="168"/>
      <c r="G740" s="4"/>
      <c r="H740" s="4"/>
      <c r="I740" s="4"/>
      <c r="J740" s="4"/>
      <c r="K740" s="4"/>
      <c r="L740" s="4"/>
      <c r="M740" s="4"/>
      <c r="N740" s="4"/>
      <c r="O740" s="4"/>
      <c r="P740" s="4"/>
      <c r="Q740" s="4"/>
      <c r="R740" s="4"/>
      <c r="S740" s="4"/>
      <c r="T740" s="4"/>
      <c r="U740" s="4"/>
    </row>
    <row r="741" spans="2:21" ht="12.75">
      <c r="B741" s="2"/>
      <c r="C741" s="3"/>
      <c r="D741" s="4"/>
      <c r="E741" s="4"/>
      <c r="F741" s="168"/>
      <c r="G741" s="4"/>
      <c r="H741" s="4"/>
      <c r="I741" s="4"/>
      <c r="J741" s="4"/>
      <c r="K741" s="4"/>
      <c r="L741" s="4"/>
      <c r="M741" s="4"/>
      <c r="N741" s="4"/>
      <c r="O741" s="4"/>
      <c r="P741" s="4"/>
      <c r="Q741" s="4"/>
      <c r="R741" s="4"/>
      <c r="S741" s="4"/>
      <c r="T741" s="4"/>
      <c r="U741" s="4"/>
    </row>
    <row r="742" spans="2:21" ht="12.75">
      <c r="B742" s="2"/>
      <c r="C742" s="3"/>
      <c r="D742" s="4"/>
      <c r="E742" s="4"/>
      <c r="F742" s="168"/>
      <c r="G742" s="4"/>
      <c r="H742" s="4"/>
      <c r="I742" s="4"/>
      <c r="J742" s="4"/>
      <c r="K742" s="4"/>
      <c r="L742" s="4"/>
      <c r="M742" s="4"/>
      <c r="N742" s="4"/>
      <c r="O742" s="4"/>
      <c r="P742" s="4"/>
      <c r="Q742" s="4"/>
      <c r="R742" s="4"/>
      <c r="S742" s="4"/>
      <c r="T742" s="4"/>
      <c r="U742" s="4"/>
    </row>
    <row r="743" spans="2:21" ht="12.75">
      <c r="B743" s="2"/>
      <c r="C743" s="3"/>
      <c r="D743" s="4"/>
      <c r="E743" s="4"/>
      <c r="F743" s="168"/>
      <c r="G743" s="4"/>
      <c r="H743" s="4"/>
      <c r="I743" s="4"/>
      <c r="J743" s="4"/>
      <c r="K743" s="4"/>
      <c r="L743" s="4"/>
      <c r="M743" s="4"/>
      <c r="N743" s="4"/>
      <c r="O743" s="4"/>
      <c r="P743" s="4"/>
      <c r="Q743" s="4"/>
      <c r="R743" s="4"/>
      <c r="S743" s="4"/>
      <c r="T743" s="4"/>
      <c r="U743" s="4"/>
    </row>
    <row r="744" spans="2:21" ht="12.75">
      <c r="B744" s="2"/>
      <c r="C744" s="3"/>
      <c r="D744" s="4"/>
      <c r="E744" s="4"/>
      <c r="F744" s="168"/>
      <c r="G744" s="4"/>
      <c r="H744" s="4"/>
      <c r="I744" s="4"/>
      <c r="J744" s="4"/>
      <c r="K744" s="4"/>
      <c r="L744" s="4"/>
      <c r="M744" s="4"/>
      <c r="N744" s="4"/>
      <c r="O744" s="4"/>
      <c r="P744" s="4"/>
      <c r="Q744" s="4"/>
      <c r="R744" s="4"/>
      <c r="S744" s="4"/>
      <c r="T744" s="4"/>
      <c r="U744" s="4"/>
    </row>
    <row r="745" spans="2:21" ht="12.75">
      <c r="B745" s="2"/>
      <c r="C745" s="3"/>
      <c r="D745" s="4"/>
      <c r="E745" s="4"/>
      <c r="F745" s="168"/>
      <c r="G745" s="4"/>
      <c r="H745" s="4"/>
      <c r="I745" s="4"/>
      <c r="J745" s="4"/>
      <c r="K745" s="4"/>
      <c r="L745" s="4"/>
      <c r="M745" s="4"/>
      <c r="N745" s="4"/>
      <c r="O745" s="4"/>
      <c r="P745" s="4"/>
      <c r="Q745" s="4"/>
      <c r="R745" s="4"/>
      <c r="S745" s="4"/>
      <c r="T745" s="4"/>
      <c r="U745" s="4"/>
    </row>
    <row r="746" spans="2:21" ht="12.75">
      <c r="B746" s="2"/>
      <c r="C746" s="3"/>
      <c r="D746" s="4"/>
      <c r="E746" s="4"/>
      <c r="F746" s="168"/>
      <c r="G746" s="4"/>
      <c r="H746" s="4"/>
      <c r="I746" s="4"/>
      <c r="J746" s="4"/>
      <c r="K746" s="4"/>
      <c r="L746" s="4"/>
      <c r="M746" s="4"/>
      <c r="N746" s="4"/>
      <c r="O746" s="4"/>
      <c r="P746" s="4"/>
      <c r="Q746" s="4"/>
      <c r="R746" s="4"/>
      <c r="S746" s="4"/>
      <c r="T746" s="4"/>
      <c r="U746" s="4"/>
    </row>
    <row r="747" spans="2:21" ht="12.75">
      <c r="B747" s="2"/>
      <c r="C747" s="3"/>
      <c r="D747" s="4"/>
      <c r="E747" s="4"/>
      <c r="F747" s="168"/>
      <c r="G747" s="4"/>
      <c r="H747" s="4"/>
      <c r="I747" s="4"/>
      <c r="J747" s="4"/>
      <c r="K747" s="4"/>
      <c r="L747" s="4"/>
      <c r="M747" s="4"/>
      <c r="N747" s="4"/>
      <c r="O747" s="4"/>
      <c r="P747" s="4"/>
      <c r="Q747" s="4"/>
      <c r="R747" s="4"/>
      <c r="S747" s="4"/>
      <c r="T747" s="4"/>
      <c r="U747" s="4"/>
    </row>
    <row r="748" spans="2:21" ht="12.75">
      <c r="B748" s="2"/>
      <c r="C748" s="3"/>
      <c r="D748" s="4"/>
      <c r="E748" s="4"/>
      <c r="F748" s="168"/>
      <c r="G748" s="4"/>
      <c r="H748" s="4"/>
      <c r="I748" s="4"/>
      <c r="J748" s="4"/>
      <c r="K748" s="4"/>
      <c r="L748" s="4"/>
      <c r="M748" s="4"/>
      <c r="N748" s="4"/>
      <c r="O748" s="4"/>
      <c r="P748" s="4"/>
      <c r="Q748" s="4"/>
      <c r="R748" s="4"/>
      <c r="S748" s="4"/>
      <c r="T748" s="4"/>
      <c r="U748" s="4"/>
    </row>
    <row r="749" spans="2:21" ht="12.75">
      <c r="B749" s="2"/>
      <c r="C749" s="3"/>
      <c r="D749" s="4"/>
      <c r="E749" s="4"/>
      <c r="F749" s="168"/>
      <c r="G749" s="4"/>
      <c r="H749" s="4"/>
      <c r="I749" s="4"/>
      <c r="J749" s="4"/>
      <c r="K749" s="4"/>
      <c r="L749" s="4"/>
      <c r="M749" s="4"/>
      <c r="N749" s="4"/>
      <c r="O749" s="4"/>
      <c r="P749" s="4"/>
      <c r="Q749" s="4"/>
      <c r="R749" s="4"/>
      <c r="S749" s="4"/>
      <c r="T749" s="4"/>
      <c r="U749" s="4"/>
    </row>
    <row r="750" spans="2:21" ht="12.75">
      <c r="B750" s="2"/>
      <c r="C750" s="3"/>
      <c r="D750" s="4"/>
      <c r="E750" s="4"/>
      <c r="F750" s="168"/>
      <c r="G750" s="4"/>
      <c r="H750" s="4"/>
      <c r="I750" s="4"/>
      <c r="J750" s="4"/>
      <c r="K750" s="4"/>
      <c r="L750" s="4"/>
      <c r="M750" s="4"/>
      <c r="N750" s="4"/>
      <c r="O750" s="4"/>
      <c r="P750" s="4"/>
      <c r="Q750" s="4"/>
      <c r="R750" s="4"/>
      <c r="S750" s="4"/>
      <c r="T750" s="4"/>
      <c r="U750" s="4"/>
    </row>
    <row r="751" spans="2:21" ht="12.75">
      <c r="B751" s="2"/>
      <c r="C751" s="3"/>
      <c r="D751" s="4"/>
      <c r="E751" s="4"/>
      <c r="F751" s="168"/>
      <c r="G751" s="4"/>
      <c r="H751" s="4"/>
      <c r="I751" s="4"/>
      <c r="J751" s="4"/>
      <c r="K751" s="4"/>
      <c r="L751" s="4"/>
      <c r="M751" s="4"/>
      <c r="N751" s="4"/>
      <c r="O751" s="4"/>
      <c r="P751" s="4"/>
      <c r="Q751" s="4"/>
      <c r="R751" s="4"/>
      <c r="S751" s="4"/>
      <c r="T751" s="4"/>
      <c r="U751" s="4"/>
    </row>
    <row r="752" spans="2:21" ht="12.75">
      <c r="B752" s="2"/>
      <c r="C752" s="3"/>
      <c r="D752" s="4"/>
      <c r="E752" s="4"/>
      <c r="F752" s="168"/>
      <c r="G752" s="4"/>
      <c r="H752" s="4"/>
      <c r="I752" s="4"/>
      <c r="J752" s="4"/>
      <c r="K752" s="4"/>
      <c r="L752" s="4"/>
      <c r="M752" s="4"/>
      <c r="N752" s="4"/>
      <c r="O752" s="4"/>
      <c r="P752" s="4"/>
      <c r="Q752" s="4"/>
      <c r="R752" s="4"/>
      <c r="S752" s="4"/>
      <c r="T752" s="4"/>
      <c r="U752" s="4"/>
    </row>
    <row r="753" spans="2:21" ht="12.75">
      <c r="B753" s="2"/>
      <c r="C753" s="3"/>
      <c r="D753" s="4"/>
      <c r="E753" s="4"/>
      <c r="F753" s="168"/>
      <c r="G753" s="4"/>
      <c r="H753" s="4"/>
      <c r="I753" s="4"/>
      <c r="J753" s="4"/>
      <c r="K753" s="4"/>
      <c r="L753" s="4"/>
      <c r="M753" s="4"/>
      <c r="N753" s="4"/>
      <c r="O753" s="4"/>
      <c r="P753" s="4"/>
      <c r="Q753" s="4"/>
      <c r="R753" s="4"/>
      <c r="S753" s="4"/>
      <c r="T753" s="4"/>
      <c r="U753" s="4"/>
    </row>
    <row r="754" spans="2:21" ht="12.75">
      <c r="B754" s="2"/>
      <c r="C754" s="3"/>
      <c r="D754" s="4"/>
      <c r="E754" s="4"/>
      <c r="F754" s="168"/>
      <c r="G754" s="4"/>
      <c r="H754" s="4"/>
      <c r="I754" s="4"/>
      <c r="J754" s="4"/>
      <c r="K754" s="4"/>
      <c r="L754" s="4"/>
      <c r="M754" s="4"/>
      <c r="N754" s="4"/>
      <c r="O754" s="4"/>
      <c r="P754" s="4"/>
      <c r="Q754" s="4"/>
      <c r="R754" s="4"/>
      <c r="S754" s="4"/>
      <c r="T754" s="4"/>
      <c r="U754" s="4"/>
    </row>
    <row r="755" spans="2:21" ht="12.75">
      <c r="B755" s="2"/>
      <c r="C755" s="3"/>
      <c r="D755" s="4"/>
      <c r="E755" s="4"/>
      <c r="F755" s="168"/>
      <c r="G755" s="4"/>
      <c r="H755" s="4"/>
      <c r="I755" s="4"/>
      <c r="J755" s="4"/>
      <c r="K755" s="4"/>
      <c r="L755" s="4"/>
      <c r="M755" s="4"/>
      <c r="N755" s="4"/>
      <c r="O755" s="4"/>
      <c r="P755" s="4"/>
      <c r="Q755" s="4"/>
      <c r="R755" s="4"/>
      <c r="S755" s="4"/>
      <c r="T755" s="4"/>
      <c r="U755" s="4"/>
    </row>
    <row r="756" spans="2:21" ht="12.75">
      <c r="B756" s="2"/>
      <c r="C756" s="3"/>
      <c r="D756" s="4"/>
      <c r="E756" s="4"/>
      <c r="F756" s="168"/>
      <c r="G756" s="4"/>
      <c r="H756" s="4"/>
      <c r="I756" s="4"/>
      <c r="J756" s="4"/>
      <c r="K756" s="4"/>
      <c r="L756" s="4"/>
      <c r="M756" s="4"/>
      <c r="N756" s="4"/>
      <c r="O756" s="4"/>
      <c r="P756" s="4"/>
      <c r="Q756" s="4"/>
      <c r="R756" s="4"/>
      <c r="S756" s="4"/>
      <c r="T756" s="4"/>
      <c r="U756" s="4"/>
    </row>
    <row r="757" spans="2:21" ht="12.75">
      <c r="B757" s="2"/>
      <c r="C757" s="3"/>
      <c r="D757" s="4"/>
      <c r="E757" s="4"/>
      <c r="F757" s="168"/>
      <c r="G757" s="4"/>
      <c r="H757" s="4"/>
      <c r="I757" s="4"/>
      <c r="J757" s="4"/>
      <c r="K757" s="4"/>
      <c r="L757" s="4"/>
      <c r="M757" s="4"/>
      <c r="N757" s="4"/>
      <c r="O757" s="4"/>
      <c r="P757" s="4"/>
      <c r="Q757" s="4"/>
      <c r="R757" s="4"/>
      <c r="S757" s="4"/>
      <c r="T757" s="4"/>
      <c r="U757" s="4"/>
    </row>
    <row r="758" spans="2:21" ht="12.75">
      <c r="B758" s="2"/>
      <c r="C758" s="3"/>
      <c r="D758" s="4"/>
      <c r="E758" s="4"/>
      <c r="F758" s="168"/>
      <c r="G758" s="4"/>
      <c r="H758" s="4"/>
      <c r="I758" s="4"/>
      <c r="J758" s="4"/>
      <c r="K758" s="4"/>
      <c r="L758" s="4"/>
      <c r="M758" s="4"/>
      <c r="N758" s="4"/>
      <c r="O758" s="4"/>
      <c r="P758" s="4"/>
      <c r="Q758" s="4"/>
      <c r="R758" s="4"/>
      <c r="S758" s="4"/>
      <c r="T758" s="4"/>
      <c r="U758" s="4"/>
    </row>
    <row r="759" spans="2:21" ht="12.75">
      <c r="B759" s="2"/>
      <c r="C759" s="3"/>
      <c r="D759" s="4"/>
      <c r="E759" s="4"/>
      <c r="F759" s="168"/>
      <c r="G759" s="4"/>
      <c r="H759" s="4"/>
      <c r="I759" s="4"/>
      <c r="J759" s="4"/>
      <c r="K759" s="4"/>
      <c r="L759" s="4"/>
      <c r="M759" s="4"/>
      <c r="N759" s="4"/>
      <c r="O759" s="4"/>
      <c r="P759" s="4"/>
      <c r="Q759" s="4"/>
      <c r="R759" s="4"/>
      <c r="S759" s="4"/>
      <c r="T759" s="4"/>
      <c r="U759" s="4"/>
    </row>
    <row r="760" spans="2:21" ht="12.75">
      <c r="B760" s="2"/>
      <c r="C760" s="3"/>
      <c r="D760" s="4"/>
      <c r="E760" s="4"/>
      <c r="F760" s="168"/>
      <c r="G760" s="4"/>
      <c r="H760" s="4"/>
      <c r="I760" s="4"/>
      <c r="J760" s="4"/>
      <c r="K760" s="4"/>
      <c r="L760" s="4"/>
      <c r="M760" s="4"/>
      <c r="N760" s="4"/>
      <c r="O760" s="4"/>
      <c r="P760" s="4"/>
      <c r="Q760" s="4"/>
      <c r="R760" s="4"/>
      <c r="S760" s="4"/>
      <c r="T760" s="4"/>
      <c r="U760" s="4"/>
    </row>
    <row r="761" spans="2:21" ht="12.75">
      <c r="B761" s="2"/>
      <c r="C761" s="3"/>
      <c r="D761" s="4"/>
      <c r="E761" s="4"/>
      <c r="F761" s="168"/>
      <c r="G761" s="4"/>
      <c r="H761" s="4"/>
      <c r="I761" s="4"/>
      <c r="J761" s="4"/>
      <c r="K761" s="4"/>
      <c r="L761" s="4"/>
      <c r="M761" s="4"/>
      <c r="N761" s="4"/>
      <c r="O761" s="4"/>
      <c r="P761" s="4"/>
      <c r="Q761" s="4"/>
      <c r="R761" s="4"/>
      <c r="S761" s="4"/>
      <c r="T761" s="4"/>
      <c r="U761" s="4"/>
    </row>
    <row r="762" spans="2:21" ht="12.75">
      <c r="B762" s="2"/>
      <c r="C762" s="3"/>
      <c r="D762" s="4"/>
      <c r="E762" s="4"/>
      <c r="F762" s="168"/>
      <c r="G762" s="4"/>
      <c r="H762" s="4"/>
      <c r="I762" s="4"/>
      <c r="J762" s="4"/>
      <c r="K762" s="4"/>
      <c r="L762" s="4"/>
      <c r="M762" s="4"/>
      <c r="N762" s="4"/>
      <c r="O762" s="4"/>
      <c r="P762" s="4"/>
      <c r="Q762" s="4"/>
      <c r="R762" s="4"/>
      <c r="S762" s="4"/>
      <c r="T762" s="4"/>
      <c r="U762" s="4"/>
    </row>
    <row r="763" spans="2:21" ht="12.75">
      <c r="B763" s="2"/>
      <c r="C763" s="3"/>
      <c r="D763" s="4"/>
      <c r="E763" s="4"/>
      <c r="F763" s="168"/>
      <c r="G763" s="4"/>
      <c r="H763" s="4"/>
      <c r="I763" s="4"/>
      <c r="J763" s="4"/>
      <c r="K763" s="4"/>
      <c r="L763" s="4"/>
      <c r="M763" s="4"/>
      <c r="N763" s="4"/>
      <c r="O763" s="4"/>
      <c r="P763" s="4"/>
      <c r="Q763" s="4"/>
      <c r="R763" s="4"/>
      <c r="S763" s="4"/>
      <c r="T763" s="4"/>
      <c r="U763" s="4"/>
    </row>
    <row r="764" spans="2:21" ht="12.75">
      <c r="B764" s="2"/>
      <c r="C764" s="3"/>
      <c r="D764" s="4"/>
      <c r="E764" s="4"/>
      <c r="F764" s="168"/>
      <c r="G764" s="4"/>
      <c r="H764" s="4"/>
      <c r="I764" s="4"/>
      <c r="J764" s="4"/>
      <c r="K764" s="4"/>
      <c r="L764" s="4"/>
      <c r="M764" s="4"/>
      <c r="N764" s="4"/>
      <c r="O764" s="4"/>
      <c r="P764" s="4"/>
      <c r="Q764" s="4"/>
      <c r="R764" s="4"/>
      <c r="S764" s="4"/>
      <c r="T764" s="4"/>
      <c r="U764" s="4"/>
    </row>
    <row r="765" spans="2:21" ht="12.75">
      <c r="B765" s="2"/>
      <c r="C765" s="3"/>
      <c r="D765" s="4"/>
      <c r="E765" s="4"/>
      <c r="F765" s="168"/>
      <c r="G765" s="4"/>
      <c r="H765" s="4"/>
      <c r="I765" s="4"/>
      <c r="J765" s="4"/>
      <c r="K765" s="4"/>
      <c r="L765" s="4"/>
      <c r="M765" s="4"/>
      <c r="N765" s="4"/>
      <c r="O765" s="4"/>
      <c r="P765" s="4"/>
      <c r="Q765" s="4"/>
      <c r="R765" s="4"/>
      <c r="S765" s="4"/>
      <c r="T765" s="4"/>
      <c r="U765" s="4"/>
    </row>
    <row r="766" spans="2:21" ht="12.75">
      <c r="B766" s="2"/>
      <c r="C766" s="3"/>
      <c r="D766" s="4"/>
      <c r="E766" s="4"/>
      <c r="F766" s="168"/>
      <c r="G766" s="4"/>
      <c r="H766" s="4"/>
      <c r="I766" s="4"/>
      <c r="J766" s="4"/>
      <c r="K766" s="4"/>
      <c r="L766" s="4"/>
      <c r="M766" s="4"/>
      <c r="N766" s="4"/>
      <c r="O766" s="4"/>
      <c r="P766" s="4"/>
      <c r="Q766" s="4"/>
      <c r="R766" s="4"/>
      <c r="S766" s="4"/>
      <c r="T766" s="4"/>
      <c r="U766" s="4"/>
    </row>
    <row r="767" spans="2:21" ht="12.75">
      <c r="B767" s="2"/>
      <c r="C767" s="3"/>
      <c r="D767" s="4"/>
      <c r="E767" s="4"/>
      <c r="F767" s="168"/>
      <c r="G767" s="4"/>
      <c r="H767" s="4"/>
      <c r="I767" s="4"/>
      <c r="J767" s="4"/>
      <c r="K767" s="4"/>
      <c r="L767" s="4"/>
      <c r="M767" s="4"/>
      <c r="N767" s="4"/>
      <c r="O767" s="4"/>
      <c r="P767" s="4"/>
      <c r="Q767" s="4"/>
      <c r="R767" s="4"/>
      <c r="S767" s="4"/>
      <c r="T767" s="4"/>
      <c r="U767" s="4"/>
    </row>
    <row r="768" spans="2:21" ht="12.75">
      <c r="B768" s="2"/>
      <c r="C768" s="3"/>
      <c r="D768" s="4"/>
      <c r="E768" s="4"/>
      <c r="F768" s="168"/>
      <c r="G768" s="4"/>
      <c r="H768" s="4"/>
      <c r="I768" s="4"/>
      <c r="J768" s="4"/>
      <c r="K768" s="4"/>
      <c r="L768" s="4"/>
      <c r="M768" s="4"/>
      <c r="N768" s="4"/>
      <c r="O768" s="4"/>
      <c r="P768" s="4"/>
      <c r="Q768" s="4"/>
      <c r="R768" s="4"/>
      <c r="S768" s="4"/>
      <c r="T768" s="4"/>
      <c r="U768" s="4"/>
    </row>
    <row r="769" spans="2:21" ht="12.75">
      <c r="B769" s="2"/>
      <c r="C769" s="3"/>
      <c r="D769" s="4"/>
      <c r="E769" s="4"/>
      <c r="F769" s="168"/>
      <c r="G769" s="4"/>
      <c r="H769" s="4"/>
      <c r="I769" s="4"/>
      <c r="J769" s="4"/>
      <c r="K769" s="4"/>
      <c r="L769" s="4"/>
      <c r="M769" s="4"/>
      <c r="N769" s="4"/>
      <c r="O769" s="4"/>
      <c r="P769" s="4"/>
      <c r="Q769" s="4"/>
      <c r="R769" s="4"/>
      <c r="S769" s="4"/>
      <c r="T769" s="4"/>
      <c r="U769" s="4"/>
    </row>
    <row r="770" spans="2:21" ht="12.75">
      <c r="B770" s="2"/>
      <c r="C770" s="3"/>
      <c r="D770" s="4"/>
      <c r="E770" s="4"/>
      <c r="F770" s="168"/>
      <c r="G770" s="4"/>
      <c r="H770" s="4"/>
      <c r="I770" s="4"/>
      <c r="J770" s="4"/>
      <c r="K770" s="4"/>
      <c r="L770" s="4"/>
      <c r="M770" s="4"/>
      <c r="N770" s="4"/>
      <c r="O770" s="4"/>
      <c r="P770" s="4"/>
      <c r="Q770" s="4"/>
      <c r="R770" s="4"/>
      <c r="S770" s="4"/>
      <c r="T770" s="4"/>
      <c r="U770" s="4"/>
    </row>
    <row r="771" spans="2:21" ht="12.75">
      <c r="B771" s="2"/>
      <c r="C771" s="3"/>
      <c r="D771" s="4"/>
      <c r="E771" s="4"/>
      <c r="F771" s="168"/>
      <c r="G771" s="4"/>
      <c r="H771" s="4"/>
      <c r="I771" s="4"/>
      <c r="J771" s="4"/>
      <c r="K771" s="4"/>
      <c r="L771" s="4"/>
      <c r="M771" s="4"/>
      <c r="N771" s="4"/>
      <c r="O771" s="4"/>
      <c r="P771" s="4"/>
      <c r="Q771" s="4"/>
      <c r="R771" s="4"/>
      <c r="S771" s="4"/>
      <c r="T771" s="4"/>
      <c r="U771" s="4"/>
    </row>
    <row r="772" spans="2:21" ht="12.75">
      <c r="B772" s="2"/>
      <c r="C772" s="3"/>
      <c r="D772" s="4"/>
      <c r="E772" s="4"/>
      <c r="F772" s="168"/>
      <c r="G772" s="4"/>
      <c r="H772" s="4"/>
      <c r="I772" s="4"/>
      <c r="J772" s="4"/>
      <c r="K772" s="4"/>
      <c r="L772" s="4"/>
      <c r="M772" s="4"/>
      <c r="N772" s="4"/>
      <c r="O772" s="4"/>
      <c r="P772" s="4"/>
      <c r="Q772" s="4"/>
      <c r="R772" s="4"/>
      <c r="S772" s="4"/>
      <c r="T772" s="4"/>
      <c r="U772" s="4"/>
    </row>
    <row r="773" spans="2:21" ht="12.75">
      <c r="B773" s="2"/>
      <c r="C773" s="3"/>
      <c r="D773" s="4"/>
      <c r="E773" s="4"/>
      <c r="F773" s="168"/>
      <c r="G773" s="4"/>
      <c r="H773" s="4"/>
      <c r="I773" s="4"/>
      <c r="J773" s="4"/>
      <c r="K773" s="4"/>
      <c r="L773" s="4"/>
      <c r="M773" s="4"/>
      <c r="N773" s="4"/>
      <c r="O773" s="4"/>
      <c r="P773" s="4"/>
      <c r="Q773" s="4"/>
      <c r="R773" s="4"/>
      <c r="S773" s="4"/>
      <c r="T773" s="4"/>
      <c r="U773" s="4"/>
    </row>
    <row r="774" spans="2:21" ht="12.75">
      <c r="B774" s="2"/>
      <c r="C774" s="3"/>
      <c r="D774" s="4"/>
      <c r="E774" s="4"/>
      <c r="F774" s="168"/>
      <c r="G774" s="4"/>
      <c r="H774" s="4"/>
      <c r="I774" s="4"/>
      <c r="J774" s="4"/>
      <c r="K774" s="4"/>
      <c r="L774" s="4"/>
      <c r="M774" s="4"/>
      <c r="N774" s="4"/>
      <c r="O774" s="4"/>
      <c r="P774" s="4"/>
      <c r="Q774" s="4"/>
      <c r="R774" s="4"/>
      <c r="S774" s="4"/>
      <c r="T774" s="4"/>
      <c r="U774" s="4"/>
    </row>
    <row r="775" spans="2:21" ht="12.75">
      <c r="B775" s="2"/>
      <c r="C775" s="3"/>
      <c r="D775" s="4"/>
      <c r="E775" s="4"/>
      <c r="F775" s="168"/>
      <c r="G775" s="4"/>
      <c r="H775" s="4"/>
      <c r="I775" s="4"/>
      <c r="J775" s="4"/>
      <c r="K775" s="4"/>
      <c r="L775" s="4"/>
      <c r="M775" s="4"/>
      <c r="N775" s="4"/>
      <c r="O775" s="4"/>
      <c r="P775" s="4"/>
      <c r="Q775" s="4"/>
      <c r="R775" s="4"/>
      <c r="S775" s="4"/>
      <c r="T775" s="4"/>
      <c r="U775" s="4"/>
    </row>
    <row r="776" spans="2:21" ht="12.75">
      <c r="B776" s="2"/>
      <c r="C776" s="3"/>
      <c r="D776" s="4"/>
      <c r="E776" s="4"/>
      <c r="F776" s="168"/>
      <c r="G776" s="4"/>
      <c r="H776" s="4"/>
      <c r="I776" s="4"/>
      <c r="J776" s="4"/>
      <c r="K776" s="4"/>
      <c r="L776" s="4"/>
      <c r="M776" s="4"/>
      <c r="N776" s="4"/>
      <c r="O776" s="4"/>
      <c r="P776" s="4"/>
      <c r="Q776" s="4"/>
      <c r="R776" s="4"/>
      <c r="S776" s="4"/>
      <c r="T776" s="4"/>
      <c r="U776" s="4"/>
    </row>
    <row r="777" spans="2:21" ht="12.75">
      <c r="B777" s="2"/>
      <c r="C777" s="3"/>
      <c r="D777" s="4"/>
      <c r="E777" s="4"/>
      <c r="F777" s="168"/>
      <c r="G777" s="4"/>
      <c r="H777" s="4"/>
      <c r="I777" s="4"/>
      <c r="J777" s="4"/>
      <c r="K777" s="4"/>
      <c r="L777" s="4"/>
      <c r="M777" s="4"/>
      <c r="N777" s="4"/>
      <c r="O777" s="4"/>
      <c r="P777" s="4"/>
      <c r="Q777" s="4"/>
      <c r="R777" s="4"/>
      <c r="S777" s="4"/>
      <c r="T777" s="4"/>
      <c r="U777" s="4"/>
    </row>
    <row r="778" spans="2:21" ht="12.75">
      <c r="B778" s="2"/>
      <c r="C778" s="3"/>
      <c r="D778" s="4"/>
      <c r="E778" s="4"/>
      <c r="F778" s="168"/>
      <c r="G778" s="4"/>
      <c r="H778" s="4"/>
      <c r="I778" s="4"/>
      <c r="J778" s="4"/>
      <c r="K778" s="4"/>
      <c r="L778" s="4"/>
      <c r="M778" s="4"/>
      <c r="N778" s="4"/>
      <c r="O778" s="4"/>
      <c r="P778" s="4"/>
      <c r="Q778" s="4"/>
      <c r="R778" s="4"/>
      <c r="S778" s="4"/>
      <c r="T778" s="4"/>
      <c r="U778" s="4"/>
    </row>
    <row r="779" spans="2:21" ht="12.75">
      <c r="B779" s="2"/>
      <c r="C779" s="3"/>
      <c r="D779" s="4"/>
      <c r="E779" s="4"/>
      <c r="F779" s="168"/>
      <c r="G779" s="4"/>
      <c r="H779" s="4"/>
      <c r="I779" s="4"/>
      <c r="J779" s="4"/>
      <c r="K779" s="4"/>
      <c r="L779" s="4"/>
      <c r="M779" s="4"/>
      <c r="N779" s="4"/>
      <c r="O779" s="4"/>
      <c r="P779" s="4"/>
      <c r="Q779" s="4"/>
      <c r="R779" s="4"/>
      <c r="S779" s="4"/>
      <c r="T779" s="4"/>
      <c r="U779" s="4"/>
    </row>
    <row r="780" spans="2:21" ht="12.75">
      <c r="B780" s="2"/>
      <c r="C780" s="3"/>
      <c r="D780" s="4"/>
      <c r="E780" s="4"/>
      <c r="F780" s="168"/>
      <c r="G780" s="4"/>
      <c r="H780" s="4"/>
      <c r="I780" s="4"/>
      <c r="J780" s="4"/>
      <c r="K780" s="4"/>
      <c r="L780" s="4"/>
      <c r="M780" s="4"/>
      <c r="N780" s="4"/>
      <c r="O780" s="4"/>
      <c r="P780" s="4"/>
      <c r="Q780" s="4"/>
      <c r="R780" s="4"/>
      <c r="S780" s="4"/>
      <c r="T780" s="4"/>
      <c r="U780" s="4"/>
    </row>
    <row r="781" spans="2:21" ht="12.75">
      <c r="B781" s="2"/>
      <c r="C781" s="3"/>
      <c r="D781" s="4"/>
      <c r="E781" s="4"/>
      <c r="F781" s="168"/>
      <c r="G781" s="4"/>
      <c r="H781" s="4"/>
      <c r="I781" s="4"/>
      <c r="J781" s="4"/>
      <c r="K781" s="4"/>
      <c r="L781" s="4"/>
      <c r="M781" s="4"/>
      <c r="N781" s="4"/>
      <c r="O781" s="4"/>
      <c r="P781" s="4"/>
      <c r="Q781" s="4"/>
      <c r="R781" s="4"/>
      <c r="S781" s="4"/>
      <c r="T781" s="4"/>
      <c r="U781" s="4"/>
    </row>
    <row r="782" spans="2:21" ht="12.75">
      <c r="B782" s="2"/>
      <c r="C782" s="3"/>
      <c r="D782" s="4"/>
      <c r="E782" s="4"/>
      <c r="F782" s="168"/>
      <c r="G782" s="4"/>
      <c r="H782" s="4"/>
      <c r="I782" s="4"/>
      <c r="J782" s="4"/>
      <c r="K782" s="4"/>
      <c r="L782" s="4"/>
      <c r="M782" s="4"/>
      <c r="N782" s="4"/>
      <c r="O782" s="4"/>
      <c r="P782" s="4"/>
      <c r="Q782" s="4"/>
      <c r="R782" s="4"/>
      <c r="S782" s="4"/>
      <c r="T782" s="4"/>
      <c r="U782" s="4"/>
    </row>
    <row r="783" spans="2:21" ht="12.75">
      <c r="B783" s="2"/>
      <c r="C783" s="3"/>
      <c r="D783" s="4"/>
      <c r="E783" s="4"/>
      <c r="F783" s="168"/>
      <c r="G783" s="4"/>
      <c r="H783" s="4"/>
      <c r="I783" s="4"/>
      <c r="J783" s="4"/>
      <c r="K783" s="4"/>
      <c r="L783" s="4"/>
      <c r="M783" s="4"/>
      <c r="N783" s="4"/>
      <c r="O783" s="4"/>
      <c r="P783" s="4"/>
      <c r="Q783" s="4"/>
      <c r="R783" s="4"/>
      <c r="S783" s="4"/>
      <c r="T783" s="4"/>
      <c r="U783" s="4"/>
    </row>
    <row r="784" spans="2:21" ht="12.75">
      <c r="B784" s="2"/>
      <c r="C784" s="3"/>
      <c r="D784" s="4"/>
      <c r="E784" s="4"/>
      <c r="F784" s="168"/>
      <c r="G784" s="4"/>
      <c r="H784" s="4"/>
      <c r="I784" s="4"/>
      <c r="J784" s="4"/>
      <c r="K784" s="4"/>
      <c r="L784" s="4"/>
      <c r="M784" s="4"/>
      <c r="N784" s="4"/>
      <c r="O784" s="4"/>
      <c r="P784" s="4"/>
      <c r="Q784" s="4"/>
      <c r="R784" s="4"/>
      <c r="S784" s="4"/>
      <c r="T784" s="4"/>
      <c r="U784" s="4"/>
    </row>
    <row r="785" spans="2:21" ht="12.75">
      <c r="B785" s="2"/>
      <c r="C785" s="3"/>
      <c r="D785" s="4"/>
      <c r="E785" s="4"/>
      <c r="F785" s="168"/>
      <c r="G785" s="4"/>
      <c r="H785" s="4"/>
      <c r="I785" s="4"/>
      <c r="J785" s="4"/>
      <c r="K785" s="4"/>
      <c r="L785" s="4"/>
      <c r="M785" s="4"/>
      <c r="N785" s="4"/>
      <c r="O785" s="4"/>
      <c r="P785" s="4"/>
      <c r="Q785" s="4"/>
      <c r="R785" s="4"/>
      <c r="S785" s="4"/>
      <c r="T785" s="4"/>
      <c r="U785" s="4"/>
    </row>
    <row r="786" spans="2:21" ht="12.75">
      <c r="B786" s="2"/>
      <c r="C786" s="3"/>
      <c r="D786" s="4"/>
      <c r="E786" s="4"/>
      <c r="F786" s="168"/>
      <c r="G786" s="4"/>
      <c r="H786" s="4"/>
      <c r="I786" s="4"/>
      <c r="J786" s="4"/>
      <c r="K786" s="4"/>
      <c r="L786" s="4"/>
      <c r="M786" s="4"/>
      <c r="N786" s="4"/>
      <c r="O786" s="4"/>
      <c r="P786" s="4"/>
      <c r="Q786" s="4"/>
      <c r="R786" s="4"/>
      <c r="S786" s="4"/>
      <c r="T786" s="4"/>
      <c r="U786" s="4"/>
    </row>
    <row r="787" spans="2:21" ht="12.75">
      <c r="B787" s="2"/>
      <c r="C787" s="3"/>
      <c r="D787" s="4"/>
      <c r="E787" s="4"/>
      <c r="F787" s="168"/>
      <c r="G787" s="4"/>
      <c r="H787" s="4"/>
      <c r="I787" s="4"/>
      <c r="J787" s="4"/>
      <c r="K787" s="4"/>
      <c r="L787" s="4"/>
      <c r="M787" s="4"/>
      <c r="N787" s="4"/>
      <c r="O787" s="4"/>
      <c r="P787" s="4"/>
      <c r="Q787" s="4"/>
      <c r="R787" s="4"/>
      <c r="S787" s="4"/>
      <c r="T787" s="4"/>
      <c r="U787" s="4"/>
    </row>
    <row r="788" spans="2:21" ht="12.75">
      <c r="B788" s="2"/>
      <c r="C788" s="3"/>
      <c r="D788" s="4"/>
      <c r="E788" s="4"/>
      <c r="F788" s="168"/>
      <c r="G788" s="4"/>
      <c r="H788" s="4"/>
      <c r="I788" s="4"/>
      <c r="J788" s="4"/>
      <c r="K788" s="4"/>
      <c r="L788" s="4"/>
      <c r="M788" s="4"/>
      <c r="N788" s="4"/>
      <c r="O788" s="4"/>
      <c r="P788" s="4"/>
      <c r="Q788" s="4"/>
      <c r="R788" s="4"/>
      <c r="S788" s="4"/>
      <c r="T788" s="4"/>
      <c r="U788" s="4"/>
    </row>
    <row r="789" spans="2:21" ht="12.75">
      <c r="B789" s="2"/>
      <c r="C789" s="3"/>
      <c r="D789" s="4"/>
      <c r="E789" s="4"/>
      <c r="F789" s="168"/>
      <c r="G789" s="4"/>
      <c r="H789" s="4"/>
      <c r="I789" s="4"/>
      <c r="J789" s="4"/>
      <c r="K789" s="4"/>
      <c r="L789" s="4"/>
      <c r="M789" s="4"/>
      <c r="N789" s="4"/>
      <c r="O789" s="4"/>
      <c r="P789" s="4"/>
      <c r="Q789" s="4"/>
      <c r="R789" s="4"/>
      <c r="S789" s="4"/>
      <c r="T789" s="4"/>
      <c r="U789" s="4"/>
    </row>
    <row r="790" spans="2:21" ht="12.75">
      <c r="B790" s="2"/>
      <c r="C790" s="3"/>
      <c r="D790" s="4"/>
      <c r="E790" s="4"/>
      <c r="F790" s="168"/>
      <c r="G790" s="4"/>
      <c r="H790" s="4"/>
      <c r="I790" s="4"/>
      <c r="J790" s="4"/>
      <c r="K790" s="4"/>
      <c r="L790" s="4"/>
      <c r="M790" s="4"/>
      <c r="N790" s="4"/>
      <c r="O790" s="4"/>
      <c r="P790" s="4"/>
      <c r="Q790" s="4"/>
      <c r="R790" s="4"/>
      <c r="S790" s="4"/>
      <c r="T790" s="4"/>
      <c r="U790" s="4"/>
    </row>
    <row r="791" spans="2:21" ht="12.75">
      <c r="B791" s="2"/>
      <c r="C791" s="3"/>
      <c r="D791" s="4"/>
      <c r="E791" s="4"/>
      <c r="F791" s="168"/>
      <c r="G791" s="4"/>
      <c r="H791" s="4"/>
      <c r="I791" s="4"/>
      <c r="J791" s="4"/>
      <c r="K791" s="4"/>
      <c r="L791" s="4"/>
      <c r="M791" s="4"/>
      <c r="N791" s="4"/>
      <c r="O791" s="4"/>
      <c r="P791" s="4"/>
      <c r="Q791" s="4"/>
      <c r="R791" s="4"/>
      <c r="S791" s="4"/>
      <c r="T791" s="4"/>
      <c r="U791" s="4"/>
    </row>
    <row r="792" spans="2:21" ht="12.75">
      <c r="B792" s="2"/>
      <c r="C792" s="3"/>
      <c r="D792" s="4"/>
      <c r="E792" s="4"/>
      <c r="F792" s="168"/>
      <c r="G792" s="4"/>
      <c r="H792" s="4"/>
      <c r="I792" s="4"/>
      <c r="J792" s="4"/>
      <c r="K792" s="4"/>
      <c r="L792" s="4"/>
      <c r="M792" s="4"/>
      <c r="N792" s="4"/>
      <c r="O792" s="4"/>
      <c r="P792" s="4"/>
      <c r="Q792" s="4"/>
      <c r="R792" s="4"/>
      <c r="S792" s="4"/>
      <c r="T792" s="4"/>
      <c r="U792" s="4"/>
    </row>
    <row r="793" spans="2:21" ht="12.75">
      <c r="B793" s="2"/>
      <c r="C793" s="3"/>
      <c r="D793" s="4"/>
      <c r="E793" s="4"/>
      <c r="F793" s="168"/>
      <c r="G793" s="4"/>
      <c r="H793" s="4"/>
      <c r="I793" s="4"/>
      <c r="J793" s="4"/>
      <c r="K793" s="4"/>
      <c r="L793" s="4"/>
      <c r="M793" s="4"/>
      <c r="N793" s="4"/>
      <c r="O793" s="4"/>
      <c r="P793" s="4"/>
      <c r="Q793" s="4"/>
      <c r="R793" s="4"/>
      <c r="S793" s="4"/>
      <c r="T793" s="4"/>
      <c r="U793" s="4"/>
    </row>
    <row r="794" spans="2:21" ht="12.75">
      <c r="B794" s="2"/>
      <c r="C794" s="3"/>
      <c r="D794" s="4"/>
      <c r="E794" s="4"/>
      <c r="F794" s="168"/>
      <c r="G794" s="4"/>
      <c r="H794" s="4"/>
      <c r="I794" s="4"/>
      <c r="J794" s="4"/>
      <c r="K794" s="4"/>
      <c r="L794" s="4"/>
      <c r="M794" s="4"/>
      <c r="N794" s="4"/>
      <c r="O794" s="4"/>
      <c r="P794" s="4"/>
      <c r="Q794" s="4"/>
      <c r="R794" s="4"/>
      <c r="S794" s="4"/>
      <c r="T794" s="4"/>
      <c r="U794" s="4"/>
    </row>
    <row r="795" spans="2:21" ht="12.75">
      <c r="B795" s="2"/>
      <c r="C795" s="3"/>
      <c r="D795" s="4"/>
      <c r="E795" s="4"/>
      <c r="F795" s="168"/>
      <c r="G795" s="4"/>
      <c r="H795" s="4"/>
      <c r="I795" s="4"/>
      <c r="J795" s="4"/>
      <c r="K795" s="4"/>
      <c r="L795" s="4"/>
      <c r="M795" s="4"/>
      <c r="N795" s="4"/>
      <c r="O795" s="4"/>
      <c r="P795" s="4"/>
      <c r="Q795" s="4"/>
      <c r="R795" s="4"/>
      <c r="S795" s="4"/>
      <c r="T795" s="4"/>
      <c r="U795" s="4"/>
    </row>
    <row r="796" spans="2:21" ht="12.75">
      <c r="B796" s="2"/>
      <c r="C796" s="3"/>
      <c r="D796" s="4"/>
      <c r="E796" s="4"/>
      <c r="F796" s="168"/>
      <c r="G796" s="4"/>
      <c r="H796" s="4"/>
      <c r="I796" s="4"/>
      <c r="J796" s="4"/>
      <c r="K796" s="4"/>
      <c r="L796" s="4"/>
      <c r="M796" s="4"/>
      <c r="N796" s="4"/>
      <c r="O796" s="4"/>
      <c r="P796" s="4"/>
      <c r="Q796" s="4"/>
      <c r="R796" s="4"/>
      <c r="S796" s="4"/>
      <c r="T796" s="4"/>
      <c r="U796" s="4"/>
    </row>
    <row r="797" spans="2:21" ht="12.75">
      <c r="B797" s="2"/>
      <c r="C797" s="3"/>
      <c r="D797" s="4"/>
      <c r="E797" s="4"/>
      <c r="F797" s="168"/>
      <c r="G797" s="4"/>
      <c r="H797" s="4"/>
      <c r="I797" s="4"/>
      <c r="J797" s="4"/>
      <c r="K797" s="4"/>
      <c r="L797" s="4"/>
      <c r="M797" s="4"/>
      <c r="N797" s="4"/>
      <c r="O797" s="4"/>
      <c r="P797" s="4"/>
      <c r="Q797" s="4"/>
      <c r="R797" s="4"/>
      <c r="S797" s="4"/>
      <c r="T797" s="4"/>
      <c r="U797" s="4"/>
    </row>
    <row r="798" spans="2:21" ht="12.75">
      <c r="B798" s="2"/>
      <c r="C798" s="3"/>
      <c r="D798" s="4"/>
      <c r="E798" s="4"/>
      <c r="F798" s="168"/>
      <c r="G798" s="4"/>
      <c r="H798" s="4"/>
      <c r="I798" s="4"/>
      <c r="J798" s="4"/>
      <c r="K798" s="4"/>
      <c r="L798" s="4"/>
      <c r="M798" s="4"/>
      <c r="N798" s="4"/>
      <c r="O798" s="4"/>
      <c r="P798" s="4"/>
      <c r="Q798" s="4"/>
      <c r="R798" s="4"/>
      <c r="S798" s="4"/>
      <c r="T798" s="4"/>
      <c r="U798" s="4"/>
    </row>
    <row r="799" spans="2:21" ht="12.75">
      <c r="B799" s="2"/>
      <c r="C799" s="3"/>
      <c r="D799" s="4"/>
      <c r="E799" s="4"/>
      <c r="F799" s="168"/>
      <c r="G799" s="4"/>
      <c r="H799" s="4"/>
      <c r="I799" s="4"/>
      <c r="J799" s="4"/>
      <c r="K799" s="4"/>
      <c r="L799" s="4"/>
      <c r="M799" s="4"/>
      <c r="N799" s="4"/>
      <c r="O799" s="4"/>
      <c r="P799" s="4"/>
      <c r="Q799" s="4"/>
      <c r="R799" s="4"/>
      <c r="S799" s="4"/>
      <c r="T799" s="4"/>
      <c r="U799" s="4"/>
    </row>
    <row r="800" spans="2:21" ht="12.75">
      <c r="B800" s="2"/>
      <c r="C800" s="3"/>
      <c r="D800" s="4"/>
      <c r="E800" s="4"/>
      <c r="F800" s="168"/>
      <c r="G800" s="4"/>
      <c r="H800" s="4"/>
      <c r="I800" s="4"/>
      <c r="J800" s="4"/>
      <c r="K800" s="4"/>
      <c r="L800" s="4"/>
      <c r="M800" s="4"/>
      <c r="N800" s="4"/>
      <c r="O800" s="4"/>
      <c r="P800" s="4"/>
      <c r="Q800" s="4"/>
      <c r="R800" s="4"/>
      <c r="S800" s="4"/>
      <c r="T800" s="4"/>
      <c r="U800" s="4"/>
    </row>
    <row r="801" spans="2:21" ht="12.75">
      <c r="B801" s="2"/>
      <c r="C801" s="3"/>
      <c r="D801" s="4"/>
      <c r="E801" s="4"/>
      <c r="F801" s="168"/>
      <c r="G801" s="4"/>
      <c r="H801" s="4"/>
      <c r="I801" s="4"/>
      <c r="J801" s="4"/>
      <c r="K801" s="4"/>
      <c r="L801" s="4"/>
      <c r="M801" s="4"/>
      <c r="N801" s="4"/>
      <c r="O801" s="4"/>
      <c r="P801" s="4"/>
      <c r="Q801" s="4"/>
      <c r="R801" s="4"/>
      <c r="S801" s="4"/>
      <c r="T801" s="4"/>
      <c r="U801" s="4"/>
    </row>
    <row r="802" spans="2:21" ht="12.75">
      <c r="B802" s="172"/>
      <c r="C802" s="172"/>
      <c r="D802" s="4"/>
      <c r="E802" s="4"/>
      <c r="F802" s="168"/>
      <c r="G802" s="4"/>
      <c r="H802" s="4"/>
      <c r="I802" s="4"/>
      <c r="J802" s="4"/>
      <c r="K802" s="4"/>
      <c r="L802" s="4"/>
      <c r="M802" s="4"/>
      <c r="N802" s="4"/>
      <c r="O802" s="4"/>
      <c r="P802" s="4"/>
      <c r="Q802" s="4"/>
      <c r="R802" s="4"/>
      <c r="S802" s="4"/>
      <c r="T802" s="4"/>
      <c r="U802" s="4"/>
    </row>
    <row r="803" spans="2:21" ht="12.75">
      <c r="B803" s="172"/>
      <c r="C803" s="172"/>
      <c r="D803" s="4"/>
      <c r="E803" s="4"/>
      <c r="F803" s="168"/>
      <c r="G803" s="4"/>
      <c r="H803" s="4"/>
      <c r="I803" s="4"/>
      <c r="J803" s="4"/>
      <c r="K803" s="4"/>
      <c r="L803" s="4"/>
      <c r="M803" s="4"/>
      <c r="N803" s="4"/>
      <c r="O803" s="4"/>
      <c r="P803" s="4"/>
      <c r="Q803" s="4"/>
      <c r="R803" s="4"/>
      <c r="S803" s="4"/>
      <c r="T803" s="4"/>
      <c r="U803" s="4"/>
    </row>
    <row r="804" spans="2:21" ht="12.75">
      <c r="B804" s="172"/>
      <c r="C804" s="172"/>
      <c r="D804" s="4"/>
      <c r="E804" s="4"/>
      <c r="F804" s="168"/>
      <c r="G804" s="4"/>
      <c r="H804" s="4"/>
      <c r="I804" s="4"/>
      <c r="J804" s="4"/>
      <c r="K804" s="4"/>
      <c r="L804" s="4"/>
      <c r="M804" s="4"/>
      <c r="N804" s="4"/>
      <c r="O804" s="4"/>
      <c r="P804" s="4"/>
      <c r="Q804" s="4"/>
      <c r="R804" s="4"/>
      <c r="S804" s="4"/>
      <c r="T804" s="4"/>
      <c r="U804" s="4"/>
    </row>
    <row r="805" spans="2:21" ht="12.75">
      <c r="B805" s="172"/>
      <c r="C805" s="172"/>
      <c r="D805" s="4"/>
      <c r="E805" s="4"/>
      <c r="F805" s="168"/>
      <c r="G805" s="4"/>
      <c r="H805" s="4"/>
      <c r="I805" s="4"/>
      <c r="J805" s="4"/>
      <c r="K805" s="4"/>
      <c r="L805" s="4"/>
      <c r="M805" s="4"/>
      <c r="N805" s="4"/>
      <c r="O805" s="4"/>
      <c r="P805" s="4"/>
      <c r="Q805" s="4"/>
      <c r="R805" s="4"/>
      <c r="S805" s="4"/>
      <c r="T805" s="4"/>
      <c r="U805" s="4"/>
    </row>
    <row r="806" spans="2:21" ht="12.75">
      <c r="B806" s="172"/>
      <c r="C806" s="172"/>
      <c r="D806" s="4"/>
      <c r="E806" s="4"/>
      <c r="F806" s="168"/>
      <c r="G806" s="4"/>
      <c r="H806" s="4"/>
      <c r="I806" s="4"/>
      <c r="J806" s="4"/>
      <c r="K806" s="4"/>
      <c r="L806" s="4"/>
      <c r="M806" s="4"/>
      <c r="N806" s="4"/>
      <c r="O806" s="4"/>
      <c r="P806" s="4"/>
      <c r="Q806" s="4"/>
      <c r="R806" s="4"/>
      <c r="S806" s="4"/>
      <c r="T806" s="4"/>
      <c r="U806" s="4"/>
    </row>
    <row r="807" spans="2:21" ht="12.75">
      <c r="B807" s="172"/>
      <c r="C807" s="172"/>
      <c r="D807" s="4"/>
      <c r="E807" s="4"/>
      <c r="F807" s="168"/>
      <c r="G807" s="4"/>
      <c r="H807" s="4"/>
      <c r="I807" s="4"/>
      <c r="J807" s="4"/>
      <c r="K807" s="4"/>
      <c r="L807" s="4"/>
      <c r="M807" s="4"/>
      <c r="N807" s="4"/>
      <c r="O807" s="4"/>
      <c r="P807" s="4"/>
      <c r="Q807" s="4"/>
      <c r="R807" s="4"/>
      <c r="S807" s="4"/>
      <c r="T807" s="4"/>
      <c r="U807" s="4"/>
    </row>
    <row r="808" spans="2:21" ht="12.75">
      <c r="B808" s="172"/>
      <c r="C808" s="172"/>
      <c r="D808" s="4"/>
      <c r="E808" s="4"/>
      <c r="F808" s="168"/>
      <c r="G808" s="4"/>
      <c r="H808" s="4"/>
      <c r="I808" s="4"/>
      <c r="J808" s="4"/>
      <c r="K808" s="4"/>
      <c r="L808" s="4"/>
      <c r="M808" s="4"/>
      <c r="N808" s="4"/>
      <c r="O808" s="4"/>
      <c r="P808" s="4"/>
      <c r="Q808" s="4"/>
      <c r="R808" s="4"/>
      <c r="S808" s="4"/>
      <c r="T808" s="4"/>
      <c r="U808" s="4"/>
    </row>
    <row r="809" spans="2:21" ht="12.75">
      <c r="B809" s="172"/>
      <c r="C809" s="172"/>
      <c r="D809" s="4"/>
      <c r="E809" s="4"/>
      <c r="F809" s="168"/>
      <c r="G809" s="4"/>
      <c r="H809" s="4"/>
      <c r="I809" s="4"/>
      <c r="J809" s="4"/>
      <c r="K809" s="4"/>
      <c r="L809" s="4"/>
      <c r="M809" s="4"/>
      <c r="N809" s="4"/>
      <c r="O809" s="4"/>
      <c r="P809" s="4"/>
      <c r="Q809" s="4"/>
      <c r="R809" s="4"/>
      <c r="S809" s="4"/>
      <c r="T809" s="4"/>
      <c r="U809" s="4"/>
    </row>
    <row r="810" spans="2:21" ht="12.75">
      <c r="B810" s="172"/>
      <c r="C810" s="172"/>
      <c r="D810" s="4"/>
      <c r="E810" s="4"/>
      <c r="F810" s="168"/>
      <c r="G810" s="4"/>
      <c r="H810" s="4"/>
      <c r="I810" s="4"/>
      <c r="J810" s="4"/>
      <c r="K810" s="4"/>
      <c r="L810" s="4"/>
      <c r="M810" s="4"/>
      <c r="N810" s="4"/>
      <c r="O810" s="4"/>
      <c r="P810" s="4"/>
      <c r="Q810" s="4"/>
      <c r="R810" s="4"/>
      <c r="S810" s="4"/>
      <c r="T810" s="4"/>
      <c r="U810" s="4"/>
    </row>
    <row r="811" spans="2:21" ht="12.75">
      <c r="B811" s="172"/>
      <c r="C811" s="172"/>
      <c r="D811" s="4"/>
      <c r="E811" s="4"/>
      <c r="F811" s="168"/>
      <c r="G811" s="4"/>
      <c r="H811" s="4"/>
      <c r="I811" s="4"/>
      <c r="J811" s="4"/>
      <c r="K811" s="4"/>
      <c r="L811" s="4"/>
      <c r="M811" s="4"/>
      <c r="N811" s="4"/>
      <c r="O811" s="4"/>
      <c r="P811" s="4"/>
      <c r="Q811" s="4"/>
      <c r="R811" s="4"/>
      <c r="S811" s="4"/>
      <c r="T811" s="4"/>
      <c r="U811" s="4"/>
    </row>
    <row r="812" spans="2:21" ht="12.75">
      <c r="B812" s="172"/>
      <c r="C812" s="172"/>
      <c r="D812" s="4"/>
      <c r="E812" s="4"/>
      <c r="F812" s="168"/>
      <c r="G812" s="4"/>
      <c r="H812" s="4"/>
      <c r="I812" s="4"/>
      <c r="J812" s="4"/>
      <c r="K812" s="4"/>
      <c r="L812" s="4"/>
      <c r="M812" s="4"/>
      <c r="N812" s="4"/>
      <c r="O812" s="4"/>
      <c r="P812" s="4"/>
      <c r="Q812" s="4"/>
      <c r="R812" s="4"/>
      <c r="S812" s="4"/>
      <c r="T812" s="4"/>
      <c r="U812" s="4"/>
    </row>
    <row r="813" spans="2:21" ht="12.75">
      <c r="B813" s="172"/>
      <c r="C813" s="172"/>
      <c r="D813" s="4"/>
      <c r="E813" s="4"/>
      <c r="F813" s="168"/>
      <c r="G813" s="4"/>
      <c r="H813" s="4"/>
      <c r="I813" s="4"/>
      <c r="J813" s="4"/>
      <c r="K813" s="4"/>
      <c r="L813" s="4"/>
      <c r="M813" s="4"/>
      <c r="N813" s="4"/>
      <c r="O813" s="4"/>
      <c r="P813" s="4"/>
      <c r="Q813" s="4"/>
      <c r="R813" s="4"/>
      <c r="S813" s="4"/>
      <c r="T813" s="4"/>
      <c r="U813" s="4"/>
    </row>
    <row r="814" spans="2:21" ht="12.75">
      <c r="B814" s="172"/>
      <c r="C814" s="172"/>
      <c r="D814" s="4"/>
      <c r="E814" s="4"/>
      <c r="F814" s="168"/>
      <c r="G814" s="4"/>
      <c r="H814" s="4"/>
      <c r="I814" s="4"/>
      <c r="J814" s="4"/>
      <c r="K814" s="4"/>
      <c r="L814" s="4"/>
      <c r="M814" s="4"/>
      <c r="N814" s="4"/>
      <c r="O814" s="4"/>
      <c r="P814" s="4"/>
      <c r="Q814" s="4"/>
      <c r="R814" s="4"/>
      <c r="S814" s="4"/>
      <c r="T814" s="4"/>
      <c r="U814" s="4"/>
    </row>
    <row r="815" spans="2:21" ht="12.75">
      <c r="B815" s="172"/>
      <c r="C815" s="172"/>
      <c r="D815" s="4"/>
      <c r="E815" s="4"/>
      <c r="F815" s="168"/>
      <c r="G815" s="4"/>
      <c r="H815" s="4"/>
      <c r="I815" s="4"/>
      <c r="J815" s="4"/>
      <c r="K815" s="4"/>
      <c r="L815" s="4"/>
      <c r="M815" s="4"/>
      <c r="N815" s="4"/>
      <c r="O815" s="4"/>
      <c r="P815" s="4"/>
      <c r="Q815" s="4"/>
      <c r="R815" s="4"/>
      <c r="S815" s="4"/>
      <c r="T815" s="4"/>
      <c r="U815" s="4"/>
    </row>
    <row r="816" spans="2:21" ht="12.75">
      <c r="B816" s="172"/>
      <c r="C816" s="172"/>
      <c r="D816" s="4"/>
      <c r="E816" s="4"/>
      <c r="F816" s="168"/>
      <c r="G816" s="4"/>
      <c r="H816" s="4"/>
      <c r="I816" s="4"/>
      <c r="J816" s="4"/>
      <c r="K816" s="4"/>
      <c r="L816" s="4"/>
      <c r="M816" s="4"/>
      <c r="N816" s="4"/>
      <c r="O816" s="4"/>
      <c r="P816" s="4"/>
      <c r="Q816" s="4"/>
      <c r="R816" s="4"/>
      <c r="S816" s="4"/>
      <c r="T816" s="4"/>
      <c r="U816" s="4"/>
    </row>
    <row r="817" spans="4:21" ht="12.75">
      <c r="D817" s="4"/>
      <c r="E817" s="4"/>
      <c r="F817" s="168"/>
      <c r="G817" s="4"/>
      <c r="H817" s="4"/>
      <c r="I817" s="4"/>
      <c r="J817" s="4"/>
      <c r="K817" s="4"/>
      <c r="L817" s="4"/>
      <c r="M817" s="4"/>
      <c r="N817" s="4"/>
      <c r="O817" s="4"/>
      <c r="P817" s="4"/>
      <c r="Q817" s="4"/>
      <c r="R817" s="4"/>
      <c r="S817" s="4"/>
      <c r="T817" s="4"/>
      <c r="U817" s="4"/>
    </row>
    <row r="818" spans="4:21" ht="12.75">
      <c r="D818" s="4"/>
      <c r="E818" s="4"/>
      <c r="F818" s="168"/>
      <c r="G818" s="4"/>
      <c r="H818" s="4"/>
      <c r="I818" s="4"/>
      <c r="J818" s="4"/>
      <c r="K818" s="4"/>
      <c r="L818" s="4"/>
      <c r="M818" s="4"/>
      <c r="N818" s="4"/>
      <c r="O818" s="4"/>
      <c r="P818" s="4"/>
      <c r="Q818" s="4"/>
      <c r="R818" s="4"/>
      <c r="S818" s="4"/>
      <c r="T818" s="4"/>
      <c r="U818" s="4"/>
    </row>
    <row r="819" spans="4:21" ht="12.75">
      <c r="D819" s="4"/>
      <c r="E819" s="4"/>
      <c r="F819" s="168"/>
      <c r="G819" s="4"/>
      <c r="H819" s="4"/>
      <c r="I819" s="4"/>
      <c r="J819" s="4"/>
      <c r="K819" s="4"/>
      <c r="L819" s="4"/>
      <c r="M819" s="4"/>
      <c r="N819" s="4"/>
      <c r="O819" s="4"/>
      <c r="P819" s="4"/>
      <c r="Q819" s="4"/>
      <c r="R819" s="4"/>
      <c r="S819" s="4"/>
      <c r="T819" s="4"/>
      <c r="U819" s="4"/>
    </row>
    <row r="820" spans="4:21" ht="12.75">
      <c r="D820" s="4"/>
      <c r="E820" s="4"/>
      <c r="F820" s="168"/>
      <c r="G820" s="4"/>
      <c r="H820" s="4"/>
      <c r="I820" s="4"/>
      <c r="J820" s="4"/>
      <c r="K820" s="4"/>
      <c r="L820" s="4"/>
      <c r="M820" s="4"/>
      <c r="N820" s="4"/>
      <c r="O820" s="4"/>
      <c r="P820" s="4"/>
      <c r="Q820" s="4"/>
      <c r="R820" s="4"/>
      <c r="S820" s="4"/>
      <c r="T820" s="4"/>
      <c r="U820" s="4"/>
    </row>
    <row r="821" spans="4:21" ht="12.75">
      <c r="D821" s="4"/>
      <c r="E821" s="4"/>
      <c r="F821" s="168"/>
      <c r="G821" s="4"/>
      <c r="H821" s="4"/>
      <c r="I821" s="4"/>
      <c r="J821" s="4"/>
      <c r="K821" s="4"/>
      <c r="L821" s="4"/>
      <c r="M821" s="4"/>
      <c r="N821" s="4"/>
      <c r="O821" s="4"/>
      <c r="P821" s="4"/>
      <c r="Q821" s="4"/>
      <c r="R821" s="4"/>
      <c r="S821" s="4"/>
      <c r="T821" s="4"/>
      <c r="U821" s="4"/>
    </row>
    <row r="822" spans="4:21" ht="12.75">
      <c r="D822" s="4"/>
      <c r="E822" s="4"/>
      <c r="F822" s="168"/>
      <c r="G822" s="4"/>
      <c r="H822" s="4"/>
      <c r="I822" s="4"/>
      <c r="J822" s="4"/>
      <c r="K822" s="4"/>
      <c r="L822" s="4"/>
      <c r="M822" s="4"/>
      <c r="N822" s="4"/>
      <c r="O822" s="4"/>
      <c r="P822" s="4"/>
      <c r="Q822" s="4"/>
      <c r="R822" s="4"/>
      <c r="S822" s="4"/>
      <c r="T822" s="4"/>
      <c r="U822" s="4"/>
    </row>
    <row r="823" spans="4:21" ht="12.75">
      <c r="D823" s="4"/>
      <c r="E823" s="4"/>
      <c r="F823" s="168"/>
      <c r="G823" s="4"/>
      <c r="H823" s="4"/>
      <c r="I823" s="4"/>
      <c r="J823" s="4"/>
      <c r="K823" s="4"/>
      <c r="L823" s="4"/>
      <c r="M823" s="4"/>
      <c r="N823" s="4"/>
      <c r="O823" s="4"/>
      <c r="P823" s="4"/>
      <c r="Q823" s="4"/>
      <c r="R823" s="4"/>
      <c r="S823" s="4"/>
      <c r="T823" s="4"/>
      <c r="U823" s="4"/>
    </row>
    <row r="824" spans="4:21" ht="12.75">
      <c r="D824" s="4"/>
      <c r="E824" s="4"/>
      <c r="F824" s="168"/>
      <c r="G824" s="4"/>
      <c r="H824" s="4"/>
      <c r="I824" s="4"/>
      <c r="J824" s="4"/>
      <c r="K824" s="4"/>
      <c r="L824" s="4"/>
      <c r="M824" s="4"/>
      <c r="N824" s="4"/>
      <c r="O824" s="4"/>
      <c r="P824" s="4"/>
      <c r="Q824" s="4"/>
      <c r="R824" s="4"/>
      <c r="S824" s="4"/>
      <c r="T824" s="4"/>
      <c r="U824" s="4"/>
    </row>
    <row r="825" spans="4:21" ht="12.75">
      <c r="D825" s="4"/>
      <c r="E825" s="4"/>
      <c r="F825" s="168"/>
      <c r="G825" s="4"/>
      <c r="H825" s="4"/>
      <c r="I825" s="4"/>
      <c r="J825" s="4"/>
      <c r="K825" s="4"/>
      <c r="L825" s="4"/>
      <c r="M825" s="4"/>
      <c r="N825" s="4"/>
      <c r="O825" s="4"/>
      <c r="P825" s="4"/>
      <c r="Q825" s="4"/>
      <c r="R825" s="4"/>
      <c r="S825" s="4"/>
      <c r="T825" s="4"/>
      <c r="U825" s="4"/>
    </row>
    <row r="826" spans="4:21" ht="12.75">
      <c r="D826" s="4"/>
      <c r="E826" s="4"/>
      <c r="F826" s="168"/>
      <c r="G826" s="4"/>
      <c r="H826" s="4"/>
      <c r="I826" s="4"/>
      <c r="J826" s="4"/>
      <c r="K826" s="4"/>
      <c r="L826" s="4"/>
      <c r="M826" s="4"/>
      <c r="N826" s="4"/>
      <c r="O826" s="4"/>
      <c r="P826" s="4"/>
      <c r="Q826" s="4"/>
      <c r="R826" s="4"/>
      <c r="S826" s="4"/>
      <c r="T826" s="4"/>
      <c r="U826" s="4"/>
    </row>
    <row r="827" spans="4:21" ht="12.75">
      <c r="D827" s="4"/>
      <c r="E827" s="4"/>
      <c r="F827" s="168"/>
      <c r="G827" s="4"/>
      <c r="H827" s="4"/>
      <c r="I827" s="4"/>
      <c r="J827" s="4"/>
      <c r="K827" s="4"/>
      <c r="L827" s="4"/>
      <c r="M827" s="4"/>
      <c r="N827" s="4"/>
      <c r="O827" s="4"/>
      <c r="P827" s="4"/>
      <c r="Q827" s="4"/>
      <c r="R827" s="4"/>
      <c r="S827" s="4"/>
      <c r="T827" s="4"/>
      <c r="U827" s="4"/>
    </row>
    <row r="828" spans="4:21" ht="12.75">
      <c r="D828" s="4"/>
      <c r="E828" s="4"/>
      <c r="F828" s="168"/>
      <c r="G828" s="4"/>
      <c r="H828" s="4"/>
      <c r="I828" s="4"/>
      <c r="J828" s="4"/>
      <c r="K828" s="4"/>
      <c r="L828" s="4"/>
      <c r="M828" s="4"/>
      <c r="N828" s="4"/>
      <c r="O828" s="4"/>
      <c r="P828" s="4"/>
      <c r="Q828" s="4"/>
      <c r="R828" s="4"/>
      <c r="S828" s="4"/>
      <c r="T828" s="4"/>
      <c r="U828" s="4"/>
    </row>
    <row r="829" spans="4:21" ht="12.75">
      <c r="D829" s="4"/>
      <c r="E829" s="4"/>
      <c r="F829" s="168"/>
      <c r="G829" s="4"/>
      <c r="H829" s="4"/>
      <c r="I829" s="4"/>
      <c r="J829" s="4"/>
      <c r="K829" s="4"/>
      <c r="L829" s="4"/>
      <c r="M829" s="4"/>
      <c r="N829" s="4"/>
      <c r="O829" s="4"/>
      <c r="P829" s="4"/>
      <c r="Q829" s="4"/>
      <c r="R829" s="4"/>
      <c r="S829" s="4"/>
      <c r="T829" s="4"/>
      <c r="U829" s="4"/>
    </row>
    <row r="830" spans="4:21" ht="12.75">
      <c r="D830" s="4"/>
      <c r="E830" s="4"/>
      <c r="F830" s="168"/>
      <c r="G830" s="4"/>
      <c r="H830" s="4"/>
      <c r="I830" s="4"/>
      <c r="J830" s="4"/>
      <c r="K830" s="4"/>
      <c r="L830" s="4"/>
      <c r="M830" s="4"/>
      <c r="N830" s="4"/>
      <c r="O830" s="4"/>
      <c r="P830" s="4"/>
      <c r="Q830" s="4"/>
      <c r="R830" s="4"/>
      <c r="S830" s="4"/>
      <c r="T830" s="4"/>
      <c r="U830" s="4"/>
    </row>
    <row r="831" spans="4:21" ht="12.75">
      <c r="D831" s="4"/>
      <c r="E831" s="4"/>
      <c r="F831" s="168"/>
      <c r="G831" s="4"/>
      <c r="H831" s="4"/>
      <c r="I831" s="4"/>
      <c r="J831" s="4"/>
      <c r="K831" s="4"/>
      <c r="L831" s="4"/>
      <c r="M831" s="4"/>
      <c r="N831" s="4"/>
      <c r="O831" s="4"/>
      <c r="P831" s="4"/>
      <c r="Q831" s="4"/>
      <c r="R831" s="4"/>
      <c r="S831" s="4"/>
      <c r="T831" s="4"/>
      <c r="U831" s="4"/>
    </row>
    <row r="832" spans="4:21" ht="12.75">
      <c r="D832" s="4"/>
      <c r="E832" s="4"/>
      <c r="F832" s="168"/>
      <c r="G832" s="4"/>
      <c r="H832" s="4"/>
      <c r="I832" s="4"/>
      <c r="J832" s="4"/>
      <c r="K832" s="4"/>
      <c r="L832" s="4"/>
      <c r="M832" s="4"/>
      <c r="N832" s="4"/>
      <c r="O832" s="4"/>
      <c r="P832" s="4"/>
      <c r="Q832" s="4"/>
      <c r="R832" s="4"/>
      <c r="S832" s="4"/>
      <c r="T832" s="4"/>
      <c r="U832" s="4"/>
    </row>
    <row r="833" spans="4:21" ht="12.75">
      <c r="D833" s="4"/>
      <c r="E833" s="4"/>
      <c r="F833" s="168"/>
      <c r="G833" s="4"/>
      <c r="H833" s="4"/>
      <c r="I833" s="4"/>
      <c r="J833" s="4"/>
      <c r="K833" s="4"/>
      <c r="L833" s="4"/>
      <c r="M833" s="4"/>
      <c r="N833" s="4"/>
      <c r="O833" s="4"/>
      <c r="P833" s="4"/>
      <c r="Q833" s="4"/>
      <c r="R833" s="4"/>
      <c r="S833" s="4"/>
      <c r="T833" s="4"/>
      <c r="U833" s="4"/>
    </row>
    <row r="834" spans="4:21" ht="12.75">
      <c r="D834" s="4"/>
      <c r="E834" s="4"/>
      <c r="F834" s="168"/>
      <c r="G834" s="4"/>
      <c r="H834" s="4"/>
      <c r="I834" s="4"/>
      <c r="J834" s="4"/>
      <c r="K834" s="4"/>
      <c r="L834" s="4"/>
      <c r="M834" s="4"/>
      <c r="N834" s="4"/>
      <c r="O834" s="4"/>
      <c r="P834" s="4"/>
      <c r="Q834" s="4"/>
      <c r="R834" s="4"/>
      <c r="S834" s="4"/>
      <c r="T834" s="4"/>
      <c r="U834" s="4"/>
    </row>
    <row r="835" spans="4:21" ht="12.75">
      <c r="D835" s="4"/>
      <c r="E835" s="4"/>
      <c r="F835" s="168"/>
      <c r="G835" s="4"/>
      <c r="H835" s="4"/>
      <c r="I835" s="4"/>
      <c r="J835" s="4"/>
      <c r="K835" s="4"/>
      <c r="L835" s="4"/>
      <c r="M835" s="4"/>
      <c r="N835" s="4"/>
      <c r="O835" s="4"/>
      <c r="P835" s="4"/>
      <c r="Q835" s="4"/>
      <c r="R835" s="4"/>
      <c r="S835" s="4"/>
      <c r="T835" s="4"/>
      <c r="U835" s="4"/>
    </row>
    <row r="836" spans="4:21" ht="12.75">
      <c r="D836" s="4"/>
      <c r="E836" s="4"/>
      <c r="F836" s="168"/>
      <c r="G836" s="4"/>
      <c r="H836" s="4"/>
      <c r="I836" s="4"/>
      <c r="J836" s="4"/>
      <c r="K836" s="4"/>
      <c r="L836" s="4"/>
      <c r="M836" s="4"/>
      <c r="N836" s="4"/>
      <c r="O836" s="4"/>
      <c r="P836" s="4"/>
      <c r="Q836" s="4"/>
      <c r="R836" s="4"/>
      <c r="S836" s="4"/>
      <c r="T836" s="4"/>
      <c r="U836" s="4"/>
    </row>
    <row r="837" spans="4:21" ht="12.75">
      <c r="D837" s="4"/>
      <c r="E837" s="4"/>
      <c r="F837" s="168"/>
      <c r="G837" s="4"/>
      <c r="H837" s="4"/>
      <c r="I837" s="4"/>
      <c r="J837" s="4"/>
      <c r="K837" s="4"/>
      <c r="L837" s="4"/>
      <c r="M837" s="4"/>
      <c r="N837" s="4"/>
      <c r="O837" s="4"/>
      <c r="P837" s="4"/>
      <c r="Q837" s="4"/>
      <c r="R837" s="4"/>
      <c r="S837" s="4"/>
      <c r="T837" s="4"/>
      <c r="U837" s="4"/>
    </row>
    <row r="838" spans="4:21" ht="12.75">
      <c r="D838" s="4"/>
      <c r="E838" s="4"/>
      <c r="F838" s="168"/>
      <c r="G838" s="4"/>
      <c r="H838" s="4"/>
      <c r="I838" s="4"/>
      <c r="J838" s="4"/>
      <c r="K838" s="4"/>
      <c r="L838" s="4"/>
      <c r="M838" s="4"/>
      <c r="N838" s="4"/>
      <c r="O838" s="4"/>
      <c r="P838" s="4"/>
      <c r="Q838" s="4"/>
      <c r="R838" s="4"/>
      <c r="S838" s="4"/>
      <c r="T838" s="4"/>
      <c r="U838" s="4"/>
    </row>
    <row r="839" spans="4:21" ht="12.75">
      <c r="D839" s="4"/>
      <c r="E839" s="4"/>
      <c r="F839" s="168"/>
      <c r="G839" s="4"/>
      <c r="H839" s="4"/>
      <c r="I839" s="4"/>
      <c r="J839" s="4"/>
      <c r="K839" s="4"/>
      <c r="L839" s="4"/>
      <c r="M839" s="4"/>
      <c r="N839" s="4"/>
      <c r="O839" s="4"/>
      <c r="P839" s="4"/>
      <c r="Q839" s="4"/>
      <c r="R839" s="4"/>
      <c r="S839" s="4"/>
      <c r="T839" s="4"/>
      <c r="U839" s="4"/>
    </row>
    <row r="840" spans="4:21" ht="12.75">
      <c r="D840" s="4"/>
      <c r="E840" s="4"/>
      <c r="F840" s="168"/>
      <c r="G840" s="4"/>
      <c r="H840" s="4"/>
      <c r="I840" s="4"/>
      <c r="J840" s="4"/>
      <c r="K840" s="4"/>
      <c r="L840" s="4"/>
      <c r="M840" s="4"/>
      <c r="N840" s="4"/>
      <c r="O840" s="4"/>
      <c r="P840" s="4"/>
      <c r="Q840" s="4"/>
      <c r="R840" s="4"/>
      <c r="S840" s="4"/>
      <c r="T840" s="4"/>
      <c r="U840" s="4"/>
    </row>
    <row r="841" spans="4:21" ht="12.75">
      <c r="D841" s="4"/>
      <c r="E841" s="4"/>
      <c r="F841" s="168"/>
      <c r="G841" s="4"/>
      <c r="H841" s="4"/>
      <c r="I841" s="4"/>
      <c r="J841" s="4"/>
      <c r="K841" s="4"/>
      <c r="L841" s="4"/>
      <c r="M841" s="4"/>
      <c r="N841" s="4"/>
      <c r="O841" s="4"/>
      <c r="P841" s="4"/>
      <c r="Q841" s="4"/>
      <c r="R841" s="4"/>
      <c r="S841" s="4"/>
      <c r="T841" s="4"/>
      <c r="U841" s="4"/>
    </row>
    <row r="842" spans="4:21" ht="12.75">
      <c r="D842" s="4"/>
      <c r="E842" s="4"/>
      <c r="F842" s="168"/>
      <c r="G842" s="4"/>
      <c r="H842" s="4"/>
      <c r="I842" s="4"/>
      <c r="J842" s="4"/>
      <c r="K842" s="4"/>
      <c r="L842" s="4"/>
      <c r="M842" s="4"/>
      <c r="N842" s="4"/>
      <c r="O842" s="4"/>
      <c r="P842" s="4"/>
      <c r="Q842" s="4"/>
      <c r="R842" s="4"/>
      <c r="S842" s="4"/>
      <c r="T842" s="4"/>
      <c r="U842" s="4"/>
    </row>
    <row r="843" spans="4:21" ht="12.75">
      <c r="D843" s="4"/>
      <c r="E843" s="4"/>
      <c r="F843" s="168"/>
      <c r="G843" s="4"/>
      <c r="H843" s="4"/>
      <c r="I843" s="4"/>
      <c r="J843" s="4"/>
      <c r="K843" s="4"/>
      <c r="L843" s="4"/>
      <c r="M843" s="4"/>
      <c r="N843" s="4"/>
      <c r="O843" s="4"/>
      <c r="P843" s="4"/>
      <c r="Q843" s="4"/>
      <c r="R843" s="4"/>
      <c r="S843" s="4"/>
      <c r="T843" s="4"/>
      <c r="U843" s="4"/>
    </row>
    <row r="844" spans="4:21" ht="12.75">
      <c r="D844" s="4"/>
      <c r="E844" s="4"/>
      <c r="F844" s="168"/>
      <c r="G844" s="4"/>
      <c r="H844" s="4"/>
      <c r="I844" s="4"/>
      <c r="J844" s="4"/>
      <c r="K844" s="4"/>
      <c r="L844" s="4"/>
      <c r="M844" s="4"/>
      <c r="N844" s="4"/>
      <c r="O844" s="4"/>
      <c r="P844" s="4"/>
      <c r="Q844" s="4"/>
      <c r="R844" s="4"/>
      <c r="S844" s="4"/>
      <c r="T844" s="4"/>
      <c r="U844" s="4"/>
    </row>
    <row r="845" spans="4:21" ht="12.75">
      <c r="D845" s="4"/>
      <c r="E845" s="4"/>
      <c r="F845" s="168"/>
      <c r="G845" s="4"/>
      <c r="H845" s="4"/>
      <c r="I845" s="4"/>
      <c r="J845" s="4"/>
      <c r="K845" s="4"/>
      <c r="L845" s="4"/>
      <c r="M845" s="4"/>
      <c r="N845" s="4"/>
      <c r="O845" s="4"/>
      <c r="P845" s="4"/>
      <c r="Q845" s="4"/>
      <c r="R845" s="4"/>
      <c r="S845" s="4"/>
      <c r="T845" s="4"/>
      <c r="U845" s="4"/>
    </row>
    <row r="846" spans="4:21" ht="12.75">
      <c r="D846" s="4"/>
      <c r="E846" s="4"/>
      <c r="F846" s="168"/>
      <c r="G846" s="4"/>
      <c r="H846" s="4"/>
      <c r="I846" s="4"/>
      <c r="J846" s="4"/>
      <c r="K846" s="4"/>
      <c r="L846" s="4"/>
      <c r="M846" s="4"/>
      <c r="N846" s="4"/>
      <c r="O846" s="4"/>
      <c r="P846" s="4"/>
      <c r="Q846" s="4"/>
      <c r="R846" s="4"/>
      <c r="S846" s="4"/>
      <c r="T846" s="4"/>
      <c r="U846" s="4"/>
    </row>
    <row r="847" spans="4:21" ht="12.75">
      <c r="D847" s="4"/>
      <c r="E847" s="4"/>
      <c r="F847" s="168"/>
      <c r="G847" s="4"/>
      <c r="H847" s="4"/>
      <c r="I847" s="4"/>
      <c r="J847" s="4"/>
      <c r="K847" s="4"/>
      <c r="L847" s="4"/>
      <c r="M847" s="4"/>
      <c r="N847" s="4"/>
      <c r="O847" s="4"/>
      <c r="P847" s="4"/>
      <c r="Q847" s="4"/>
      <c r="R847" s="4"/>
      <c r="S847" s="4"/>
      <c r="T847" s="4"/>
      <c r="U847" s="4"/>
    </row>
    <row r="848" spans="4:21" ht="12.75">
      <c r="D848" s="4"/>
      <c r="E848" s="4"/>
      <c r="F848" s="168"/>
      <c r="G848" s="4"/>
      <c r="H848" s="4"/>
      <c r="I848" s="4"/>
      <c r="J848" s="4"/>
      <c r="K848" s="4"/>
      <c r="L848" s="4"/>
      <c r="M848" s="4"/>
      <c r="N848" s="4"/>
      <c r="O848" s="4"/>
      <c r="P848" s="4"/>
      <c r="Q848" s="4"/>
      <c r="R848" s="4"/>
      <c r="S848" s="4"/>
      <c r="T848" s="4"/>
      <c r="U848" s="4"/>
    </row>
    <row r="849" spans="4:21" ht="12.75">
      <c r="D849" s="4"/>
      <c r="E849" s="4"/>
      <c r="F849" s="168"/>
      <c r="G849" s="4"/>
      <c r="H849" s="4"/>
      <c r="I849" s="4"/>
      <c r="J849" s="4"/>
      <c r="K849" s="4"/>
      <c r="L849" s="4"/>
      <c r="M849" s="4"/>
      <c r="N849" s="4"/>
      <c r="O849" s="4"/>
      <c r="P849" s="4"/>
      <c r="Q849" s="4"/>
      <c r="R849" s="4"/>
      <c r="S849" s="4"/>
      <c r="T849" s="4"/>
      <c r="U849" s="4"/>
    </row>
    <row r="850" spans="4:21" ht="12.75">
      <c r="D850" s="4"/>
      <c r="E850" s="4"/>
      <c r="F850" s="168"/>
      <c r="G850" s="4"/>
      <c r="H850" s="4"/>
      <c r="I850" s="4"/>
      <c r="J850" s="4"/>
      <c r="K850" s="4"/>
      <c r="L850" s="4"/>
      <c r="M850" s="4"/>
      <c r="N850" s="4"/>
      <c r="O850" s="4"/>
      <c r="P850" s="4"/>
      <c r="Q850" s="4"/>
      <c r="R850" s="4"/>
      <c r="S850" s="4"/>
      <c r="T850" s="4"/>
      <c r="U850" s="4"/>
    </row>
    <row r="851" spans="4:21" ht="12.75">
      <c r="D851" s="4"/>
      <c r="E851" s="4"/>
      <c r="F851" s="168"/>
      <c r="G851" s="4"/>
      <c r="H851" s="4"/>
      <c r="I851" s="4"/>
      <c r="J851" s="4"/>
      <c r="K851" s="4"/>
      <c r="L851" s="4"/>
      <c r="M851" s="4"/>
      <c r="N851" s="4"/>
      <c r="O851" s="4"/>
      <c r="P851" s="4"/>
      <c r="Q851" s="4"/>
      <c r="R851" s="4"/>
      <c r="S851" s="4"/>
      <c r="T851" s="4"/>
      <c r="U851" s="4"/>
    </row>
    <row r="852" spans="4:21" ht="12.75">
      <c r="D852" s="4"/>
      <c r="E852" s="4"/>
      <c r="F852" s="168"/>
      <c r="G852" s="4"/>
      <c r="H852" s="4"/>
      <c r="I852" s="4"/>
      <c r="J852" s="4"/>
      <c r="K852" s="4"/>
      <c r="L852" s="4"/>
      <c r="M852" s="4"/>
      <c r="N852" s="4"/>
      <c r="O852" s="4"/>
      <c r="P852" s="4"/>
      <c r="Q852" s="4"/>
      <c r="R852" s="4"/>
      <c r="S852" s="4"/>
      <c r="T852" s="4"/>
      <c r="U852" s="4"/>
    </row>
    <row r="853" spans="4:21" ht="12.75">
      <c r="D853" s="4"/>
      <c r="E853" s="4"/>
      <c r="F853" s="168"/>
      <c r="G853" s="4"/>
      <c r="H853" s="4"/>
      <c r="I853" s="4"/>
      <c r="J853" s="4"/>
      <c r="K853" s="4"/>
      <c r="L853" s="4"/>
      <c r="M853" s="4"/>
      <c r="N853" s="4"/>
      <c r="O853" s="4"/>
      <c r="P853" s="4"/>
      <c r="Q853" s="4"/>
      <c r="R853" s="4"/>
      <c r="S853" s="4"/>
      <c r="T853" s="4"/>
      <c r="U853" s="4"/>
    </row>
    <row r="854" spans="4:21" ht="12.75">
      <c r="D854" s="4"/>
      <c r="E854" s="4"/>
      <c r="F854" s="168"/>
      <c r="G854" s="4"/>
      <c r="H854" s="4"/>
      <c r="I854" s="4"/>
      <c r="J854" s="4"/>
      <c r="K854" s="4"/>
      <c r="L854" s="4"/>
      <c r="M854" s="4"/>
      <c r="N854" s="4"/>
      <c r="O854" s="4"/>
      <c r="P854" s="4"/>
      <c r="Q854" s="4"/>
      <c r="R854" s="4"/>
      <c r="S854" s="4"/>
      <c r="T854" s="4"/>
      <c r="U854" s="4"/>
    </row>
    <row r="855" spans="4:21" ht="12.75">
      <c r="D855" s="4"/>
      <c r="E855" s="4"/>
      <c r="F855" s="168"/>
      <c r="G855" s="4"/>
      <c r="H855" s="4"/>
      <c r="I855" s="4"/>
      <c r="J855" s="4"/>
      <c r="K855" s="4"/>
      <c r="L855" s="4"/>
      <c r="M855" s="4"/>
      <c r="N855" s="4"/>
      <c r="O855" s="4"/>
      <c r="P855" s="4"/>
      <c r="Q855" s="4"/>
      <c r="R855" s="4"/>
      <c r="S855" s="4"/>
      <c r="T855" s="4"/>
      <c r="U855" s="4"/>
    </row>
    <row r="856" spans="4:21" ht="12.75">
      <c r="D856" s="4"/>
      <c r="E856" s="4"/>
      <c r="F856" s="168"/>
      <c r="G856" s="4"/>
      <c r="H856" s="4"/>
      <c r="I856" s="4"/>
      <c r="J856" s="4"/>
      <c r="K856" s="4"/>
      <c r="L856" s="4"/>
      <c r="M856" s="4"/>
      <c r="N856" s="4"/>
      <c r="O856" s="4"/>
      <c r="P856" s="4"/>
      <c r="Q856" s="4"/>
      <c r="R856" s="4"/>
      <c r="S856" s="4"/>
      <c r="T856" s="4"/>
      <c r="U856" s="4"/>
    </row>
    <row r="857" spans="4:21" ht="12.75">
      <c r="D857" s="4"/>
      <c r="E857" s="4"/>
      <c r="F857" s="168"/>
      <c r="G857" s="4"/>
      <c r="H857" s="4"/>
      <c r="I857" s="4"/>
      <c r="J857" s="4"/>
      <c r="K857" s="4"/>
      <c r="L857" s="4"/>
      <c r="M857" s="4"/>
      <c r="N857" s="4"/>
      <c r="O857" s="4"/>
      <c r="P857" s="4"/>
      <c r="Q857" s="4"/>
      <c r="R857" s="4"/>
      <c r="S857" s="4"/>
      <c r="T857" s="4"/>
      <c r="U857" s="4"/>
    </row>
    <row r="858" spans="4:21" ht="12.75">
      <c r="D858" s="4"/>
      <c r="E858" s="4"/>
      <c r="F858" s="168"/>
      <c r="G858" s="4"/>
      <c r="H858" s="4"/>
      <c r="I858" s="4"/>
      <c r="J858" s="4"/>
      <c r="K858" s="4"/>
      <c r="L858" s="4"/>
      <c r="M858" s="4"/>
      <c r="N858" s="4"/>
      <c r="O858" s="4"/>
      <c r="P858" s="4"/>
      <c r="Q858" s="4"/>
      <c r="R858" s="4"/>
      <c r="S858" s="4"/>
      <c r="T858" s="4"/>
      <c r="U858" s="4"/>
    </row>
    <row r="859" spans="4:21" ht="12.75">
      <c r="D859" s="4"/>
      <c r="E859" s="4"/>
      <c r="F859" s="168"/>
      <c r="G859" s="4"/>
      <c r="H859" s="4"/>
      <c r="I859" s="4"/>
      <c r="J859" s="4"/>
      <c r="K859" s="4"/>
      <c r="L859" s="4"/>
      <c r="M859" s="4"/>
      <c r="N859" s="4"/>
      <c r="O859" s="4"/>
      <c r="P859" s="4"/>
      <c r="Q859" s="4"/>
      <c r="R859" s="4"/>
      <c r="S859" s="4"/>
      <c r="T859" s="4"/>
      <c r="U859" s="4"/>
    </row>
    <row r="860" spans="4:21" ht="12.75">
      <c r="D860" s="4"/>
      <c r="E860" s="4"/>
      <c r="F860" s="168"/>
      <c r="G860" s="4"/>
      <c r="H860" s="4"/>
      <c r="I860" s="4"/>
      <c r="J860" s="4"/>
      <c r="K860" s="4"/>
      <c r="L860" s="4"/>
      <c r="M860" s="4"/>
      <c r="N860" s="4"/>
      <c r="O860" s="4"/>
      <c r="P860" s="4"/>
      <c r="Q860" s="4"/>
      <c r="R860" s="4"/>
      <c r="S860" s="4"/>
      <c r="T860" s="4"/>
      <c r="U860" s="4"/>
    </row>
    <row r="861" spans="4:21" ht="12.75">
      <c r="D861" s="4"/>
      <c r="E861" s="4"/>
      <c r="F861" s="168"/>
      <c r="G861" s="4"/>
      <c r="H861" s="4"/>
      <c r="I861" s="4"/>
      <c r="J861" s="4"/>
      <c r="K861" s="4"/>
      <c r="L861" s="4"/>
      <c r="M861" s="4"/>
      <c r="N861" s="4"/>
      <c r="O861" s="4"/>
      <c r="P861" s="4"/>
      <c r="Q861" s="4"/>
      <c r="R861" s="4"/>
      <c r="S861" s="4"/>
      <c r="T861" s="4"/>
      <c r="U861" s="4"/>
    </row>
    <row r="862" spans="4:21" ht="12.75">
      <c r="D862" s="4"/>
      <c r="E862" s="4"/>
      <c r="F862" s="168"/>
      <c r="G862" s="4"/>
      <c r="H862" s="4"/>
      <c r="I862" s="4"/>
      <c r="J862" s="4"/>
      <c r="K862" s="4"/>
      <c r="L862" s="4"/>
      <c r="M862" s="4"/>
      <c r="N862" s="4"/>
      <c r="O862" s="4"/>
      <c r="P862" s="4"/>
      <c r="Q862" s="4"/>
      <c r="R862" s="4"/>
      <c r="S862" s="4"/>
      <c r="T862" s="4"/>
      <c r="U862" s="4"/>
    </row>
    <row r="863" spans="4:21" ht="12.75">
      <c r="D863" s="4"/>
      <c r="E863" s="4"/>
      <c r="F863" s="168"/>
      <c r="G863" s="4"/>
      <c r="H863" s="4"/>
      <c r="I863" s="4"/>
      <c r="J863" s="4"/>
      <c r="K863" s="4"/>
      <c r="L863" s="4"/>
      <c r="M863" s="4"/>
      <c r="N863" s="4"/>
      <c r="O863" s="4"/>
      <c r="P863" s="4"/>
      <c r="Q863" s="4"/>
      <c r="R863" s="4"/>
      <c r="S863" s="4"/>
      <c r="T863" s="4"/>
      <c r="U863" s="4"/>
    </row>
    <row r="864" spans="4:21" ht="12.75">
      <c r="D864" s="4"/>
      <c r="E864" s="4"/>
      <c r="F864" s="168"/>
      <c r="G864" s="4"/>
      <c r="H864" s="4"/>
      <c r="I864" s="4"/>
      <c r="J864" s="4"/>
      <c r="K864" s="4"/>
      <c r="L864" s="4"/>
      <c r="M864" s="4"/>
      <c r="N864" s="4"/>
      <c r="O864" s="4"/>
      <c r="P864" s="4"/>
      <c r="Q864" s="4"/>
      <c r="R864" s="4"/>
      <c r="S864" s="4"/>
      <c r="T864" s="4"/>
      <c r="U864" s="4"/>
    </row>
    <row r="865" spans="4:21" ht="12.75">
      <c r="D865" s="4"/>
      <c r="E865" s="4"/>
      <c r="F865" s="168"/>
      <c r="G865" s="4"/>
      <c r="H865" s="4"/>
      <c r="I865" s="4"/>
      <c r="J865" s="4"/>
      <c r="K865" s="4"/>
      <c r="L865" s="4"/>
      <c r="M865" s="4"/>
      <c r="N865" s="4"/>
      <c r="O865" s="4"/>
      <c r="P865" s="4"/>
      <c r="Q865" s="4"/>
      <c r="R865" s="4"/>
      <c r="S865" s="4"/>
      <c r="T865" s="4"/>
      <c r="U865" s="4"/>
    </row>
    <row r="866" spans="4:21" ht="12.75">
      <c r="D866" s="4"/>
      <c r="E866" s="4"/>
      <c r="F866" s="168"/>
      <c r="G866" s="4"/>
      <c r="H866" s="4"/>
      <c r="I866" s="4"/>
      <c r="J866" s="4"/>
      <c r="K866" s="4"/>
      <c r="L866" s="4"/>
      <c r="M866" s="4"/>
      <c r="N866" s="4"/>
      <c r="O866" s="4"/>
      <c r="P866" s="4"/>
      <c r="Q866" s="4"/>
      <c r="R866" s="4"/>
      <c r="S866" s="4"/>
      <c r="T866" s="4"/>
      <c r="U866" s="4"/>
    </row>
    <row r="867" spans="4:21" ht="12.75">
      <c r="D867" s="4"/>
      <c r="E867" s="4"/>
      <c r="F867" s="168"/>
      <c r="G867" s="4"/>
      <c r="H867" s="4"/>
      <c r="I867" s="4"/>
      <c r="J867" s="4"/>
      <c r="K867" s="4"/>
      <c r="L867" s="4"/>
      <c r="M867" s="4"/>
      <c r="N867" s="4"/>
      <c r="O867" s="4"/>
      <c r="P867" s="4"/>
      <c r="Q867" s="4"/>
      <c r="R867" s="4"/>
      <c r="S867" s="4"/>
      <c r="T867" s="4"/>
      <c r="U867" s="4"/>
    </row>
    <row r="868" spans="4:21" ht="12.75">
      <c r="D868" s="4"/>
      <c r="E868" s="4"/>
      <c r="F868" s="168"/>
      <c r="G868" s="4"/>
      <c r="H868" s="4"/>
      <c r="I868" s="4"/>
      <c r="J868" s="4"/>
      <c r="K868" s="4"/>
      <c r="L868" s="4"/>
      <c r="M868" s="4"/>
      <c r="N868" s="4"/>
      <c r="O868" s="4"/>
      <c r="P868" s="4"/>
      <c r="Q868" s="4"/>
      <c r="R868" s="4"/>
      <c r="S868" s="4"/>
      <c r="T868" s="4"/>
      <c r="U868" s="4"/>
    </row>
    <row r="869" spans="4:21" ht="12.75">
      <c r="D869" s="4"/>
      <c r="E869" s="4"/>
      <c r="F869" s="168"/>
      <c r="G869" s="4"/>
      <c r="H869" s="4"/>
      <c r="I869" s="4"/>
      <c r="J869" s="4"/>
      <c r="K869" s="4"/>
      <c r="L869" s="4"/>
      <c r="M869" s="4"/>
      <c r="N869" s="4"/>
      <c r="O869" s="4"/>
      <c r="P869" s="4"/>
      <c r="Q869" s="4"/>
      <c r="R869" s="4"/>
      <c r="S869" s="4"/>
      <c r="T869" s="4"/>
      <c r="U869" s="4"/>
    </row>
    <row r="870" spans="4:21" ht="12.75">
      <c r="D870" s="4"/>
      <c r="E870" s="4"/>
      <c r="F870" s="168"/>
      <c r="G870" s="4"/>
      <c r="H870" s="4"/>
      <c r="I870" s="4"/>
      <c r="J870" s="4"/>
      <c r="K870" s="4"/>
      <c r="L870" s="4"/>
      <c r="M870" s="4"/>
      <c r="N870" s="4"/>
      <c r="O870" s="4"/>
      <c r="P870" s="4"/>
      <c r="Q870" s="4"/>
      <c r="R870" s="4"/>
      <c r="S870" s="4"/>
      <c r="T870" s="4"/>
      <c r="U870" s="4"/>
    </row>
    <row r="871" spans="4:21" ht="12.75">
      <c r="D871" s="4"/>
      <c r="E871" s="4"/>
      <c r="F871" s="168"/>
      <c r="G871" s="4"/>
      <c r="H871" s="4"/>
      <c r="I871" s="4"/>
      <c r="J871" s="4"/>
      <c r="K871" s="4"/>
      <c r="L871" s="4"/>
      <c r="M871" s="4"/>
      <c r="N871" s="4"/>
      <c r="O871" s="4"/>
      <c r="P871" s="4"/>
      <c r="Q871" s="4"/>
      <c r="R871" s="4"/>
      <c r="S871" s="4"/>
      <c r="T871" s="4"/>
      <c r="U871" s="4"/>
    </row>
    <row r="872" spans="4:21" ht="12.75">
      <c r="D872" s="4"/>
      <c r="E872" s="4"/>
      <c r="F872" s="168"/>
      <c r="G872" s="4"/>
      <c r="H872" s="4"/>
      <c r="I872" s="4"/>
      <c r="J872" s="4"/>
      <c r="K872" s="4"/>
      <c r="L872" s="4"/>
      <c r="M872" s="4"/>
      <c r="N872" s="4"/>
      <c r="O872" s="4"/>
      <c r="P872" s="4"/>
      <c r="Q872" s="4"/>
      <c r="R872" s="4"/>
      <c r="S872" s="4"/>
      <c r="T872" s="4"/>
      <c r="U872" s="4"/>
    </row>
    <row r="873" spans="4:21" ht="12.75">
      <c r="D873" s="4"/>
      <c r="E873" s="4"/>
      <c r="F873" s="168"/>
      <c r="G873" s="4"/>
      <c r="H873" s="4"/>
      <c r="I873" s="4"/>
      <c r="J873" s="4"/>
      <c r="K873" s="4"/>
      <c r="L873" s="4"/>
      <c r="M873" s="4"/>
      <c r="N873" s="4"/>
      <c r="O873" s="4"/>
      <c r="P873" s="4"/>
      <c r="Q873" s="4"/>
      <c r="R873" s="4"/>
      <c r="S873" s="4"/>
      <c r="T873" s="4"/>
      <c r="U873" s="4"/>
    </row>
    <row r="874" spans="4:21" ht="12.75">
      <c r="D874" s="4"/>
      <c r="E874" s="4"/>
      <c r="F874" s="168"/>
      <c r="G874" s="4"/>
      <c r="H874" s="4"/>
      <c r="I874" s="4"/>
      <c r="J874" s="4"/>
      <c r="K874" s="4"/>
      <c r="L874" s="4"/>
      <c r="M874" s="4"/>
      <c r="N874" s="4"/>
      <c r="O874" s="4"/>
      <c r="P874" s="4"/>
      <c r="Q874" s="4"/>
      <c r="R874" s="4"/>
      <c r="S874" s="4"/>
      <c r="T874" s="4"/>
      <c r="U874" s="4"/>
    </row>
    <row r="875" spans="4:21" ht="12.75">
      <c r="D875" s="4"/>
      <c r="E875" s="4"/>
      <c r="F875" s="168"/>
      <c r="G875" s="4"/>
      <c r="H875" s="4"/>
      <c r="I875" s="4"/>
      <c r="J875" s="4"/>
      <c r="K875" s="4"/>
      <c r="L875" s="4"/>
      <c r="M875" s="4"/>
      <c r="N875" s="4"/>
      <c r="O875" s="4"/>
      <c r="P875" s="4"/>
      <c r="Q875" s="4"/>
      <c r="R875" s="4"/>
      <c r="S875" s="4"/>
      <c r="T875" s="4"/>
      <c r="U875" s="4"/>
    </row>
    <row r="876" spans="4:21" ht="12.75">
      <c r="D876" s="4"/>
      <c r="E876" s="4"/>
      <c r="F876" s="168"/>
      <c r="G876" s="4"/>
      <c r="H876" s="4"/>
      <c r="I876" s="4"/>
      <c r="J876" s="4"/>
      <c r="K876" s="4"/>
      <c r="L876" s="4"/>
      <c r="M876" s="4"/>
      <c r="N876" s="4"/>
      <c r="O876" s="4"/>
      <c r="P876" s="4"/>
      <c r="Q876" s="4"/>
      <c r="R876" s="4"/>
      <c r="S876" s="4"/>
      <c r="T876" s="4"/>
      <c r="U876" s="4"/>
    </row>
    <row r="877" spans="4:21" ht="12.75">
      <c r="D877" s="4"/>
      <c r="E877" s="4"/>
      <c r="F877" s="168"/>
      <c r="G877" s="4"/>
      <c r="H877" s="4"/>
      <c r="I877" s="4"/>
      <c r="J877" s="4"/>
      <c r="K877" s="4"/>
      <c r="L877" s="4"/>
      <c r="M877" s="4"/>
      <c r="N877" s="4"/>
      <c r="O877" s="4"/>
      <c r="P877" s="4"/>
      <c r="Q877" s="4"/>
      <c r="R877" s="4"/>
      <c r="S877" s="4"/>
      <c r="T877" s="4"/>
      <c r="U877" s="4"/>
    </row>
    <row r="878" spans="4:21" ht="12.75">
      <c r="D878" s="4"/>
      <c r="E878" s="4"/>
      <c r="F878" s="168"/>
      <c r="G878" s="4"/>
      <c r="H878" s="4"/>
      <c r="I878" s="4"/>
      <c r="J878" s="4"/>
      <c r="K878" s="4"/>
      <c r="L878" s="4"/>
      <c r="M878" s="4"/>
      <c r="N878" s="4"/>
      <c r="O878" s="4"/>
      <c r="P878" s="4"/>
      <c r="Q878" s="4"/>
      <c r="R878" s="4"/>
      <c r="S878" s="4"/>
      <c r="T878" s="4"/>
      <c r="U878" s="4"/>
    </row>
    <row r="879" spans="4:21" ht="12.75">
      <c r="D879" s="4"/>
      <c r="E879" s="4"/>
      <c r="F879" s="168"/>
      <c r="G879" s="4"/>
      <c r="H879" s="4"/>
      <c r="I879" s="4"/>
      <c r="J879" s="4"/>
      <c r="K879" s="4"/>
      <c r="L879" s="4"/>
      <c r="M879" s="4"/>
      <c r="N879" s="4"/>
      <c r="O879" s="4"/>
      <c r="P879" s="4"/>
      <c r="Q879" s="4"/>
      <c r="R879" s="4"/>
      <c r="S879" s="4"/>
      <c r="T879" s="4"/>
      <c r="U879" s="4"/>
    </row>
    <row r="880" spans="4:21" ht="12.75">
      <c r="D880" s="4"/>
      <c r="E880" s="4"/>
      <c r="F880" s="168"/>
      <c r="G880" s="4"/>
      <c r="H880" s="4"/>
      <c r="I880" s="4"/>
      <c r="J880" s="4"/>
      <c r="K880" s="4"/>
      <c r="L880" s="4"/>
      <c r="M880" s="4"/>
      <c r="N880" s="4"/>
      <c r="O880" s="4"/>
      <c r="P880" s="4"/>
      <c r="Q880" s="4"/>
      <c r="R880" s="4"/>
      <c r="S880" s="4"/>
      <c r="T880" s="4"/>
      <c r="U880" s="4"/>
    </row>
    <row r="881" spans="4:21" ht="12.75">
      <c r="D881" s="4"/>
      <c r="E881" s="4"/>
      <c r="F881" s="168"/>
      <c r="G881" s="4"/>
      <c r="H881" s="4"/>
      <c r="I881" s="4"/>
      <c r="J881" s="4"/>
      <c r="K881" s="4"/>
      <c r="L881" s="4"/>
      <c r="M881" s="4"/>
      <c r="N881" s="4"/>
      <c r="O881" s="4"/>
      <c r="P881" s="4"/>
      <c r="Q881" s="4"/>
      <c r="R881" s="4"/>
      <c r="S881" s="4"/>
      <c r="T881" s="4"/>
      <c r="U881" s="4"/>
    </row>
    <row r="882" spans="4:21" ht="12.75">
      <c r="D882" s="4"/>
      <c r="E882" s="4"/>
      <c r="F882" s="168"/>
      <c r="G882" s="4"/>
      <c r="H882" s="4"/>
      <c r="I882" s="4"/>
      <c r="J882" s="4"/>
      <c r="K882" s="4"/>
      <c r="L882" s="4"/>
      <c r="M882" s="4"/>
      <c r="N882" s="4"/>
      <c r="O882" s="4"/>
      <c r="P882" s="4"/>
      <c r="Q882" s="4"/>
      <c r="R882" s="4"/>
      <c r="S882" s="4"/>
      <c r="T882" s="4"/>
      <c r="U882" s="4"/>
    </row>
    <row r="883" spans="4:21" ht="12.75">
      <c r="D883" s="4"/>
      <c r="E883" s="4"/>
      <c r="F883" s="168"/>
      <c r="G883" s="4"/>
      <c r="H883" s="4"/>
      <c r="I883" s="4"/>
      <c r="J883" s="4"/>
      <c r="K883" s="4"/>
      <c r="L883" s="4"/>
      <c r="M883" s="4"/>
      <c r="N883" s="4"/>
      <c r="O883" s="4"/>
      <c r="P883" s="4"/>
      <c r="Q883" s="4"/>
      <c r="R883" s="4"/>
      <c r="S883" s="4"/>
      <c r="T883" s="4"/>
      <c r="U883" s="4"/>
    </row>
    <row r="884" spans="4:21" ht="12.75">
      <c r="D884" s="4"/>
      <c r="E884" s="4"/>
      <c r="F884" s="168"/>
      <c r="G884" s="4"/>
      <c r="H884" s="4"/>
      <c r="I884" s="4"/>
      <c r="J884" s="4"/>
      <c r="K884" s="4"/>
      <c r="L884" s="4"/>
      <c r="M884" s="4"/>
      <c r="N884" s="4"/>
      <c r="O884" s="4"/>
      <c r="P884" s="4"/>
      <c r="Q884" s="4"/>
      <c r="R884" s="4"/>
      <c r="S884" s="4"/>
      <c r="T884" s="4"/>
      <c r="U884" s="4"/>
    </row>
    <row r="885" spans="4:21" ht="12.75">
      <c r="D885" s="4"/>
      <c r="E885" s="4"/>
      <c r="F885" s="168"/>
      <c r="G885" s="4"/>
      <c r="H885" s="4"/>
      <c r="I885" s="4"/>
      <c r="J885" s="4"/>
      <c r="K885" s="4"/>
      <c r="L885" s="4"/>
      <c r="M885" s="4"/>
      <c r="N885" s="4"/>
      <c r="O885" s="4"/>
      <c r="P885" s="4"/>
      <c r="Q885" s="4"/>
      <c r="R885" s="4"/>
      <c r="S885" s="4"/>
      <c r="T885" s="4"/>
      <c r="U885" s="4"/>
    </row>
    <row r="886" spans="4:21" ht="12.75">
      <c r="D886" s="4"/>
      <c r="E886" s="4"/>
      <c r="F886" s="168"/>
      <c r="G886" s="4"/>
      <c r="H886" s="4"/>
      <c r="I886" s="4"/>
      <c r="J886" s="4"/>
      <c r="K886" s="4"/>
      <c r="L886" s="4"/>
      <c r="M886" s="4"/>
      <c r="N886" s="4"/>
      <c r="O886" s="4"/>
      <c r="P886" s="4"/>
      <c r="Q886" s="4"/>
      <c r="R886" s="4"/>
      <c r="S886" s="4"/>
      <c r="T886" s="4"/>
      <c r="U886" s="4"/>
    </row>
    <row r="887" spans="4:21" ht="12.75">
      <c r="D887" s="4"/>
      <c r="E887" s="4"/>
      <c r="F887" s="168"/>
      <c r="G887" s="4"/>
      <c r="H887" s="4"/>
      <c r="I887" s="4"/>
      <c r="J887" s="4"/>
      <c r="K887" s="4"/>
      <c r="L887" s="4"/>
      <c r="M887" s="4"/>
      <c r="N887" s="4"/>
      <c r="O887" s="4"/>
      <c r="P887" s="4"/>
      <c r="Q887" s="4"/>
      <c r="R887" s="4"/>
      <c r="S887" s="4"/>
      <c r="T887" s="4"/>
      <c r="U887" s="4"/>
    </row>
    <row r="888" spans="4:21" ht="12.75">
      <c r="D888" s="4"/>
      <c r="E888" s="4"/>
      <c r="F888" s="168"/>
      <c r="G888" s="4"/>
      <c r="H888" s="4"/>
      <c r="I888" s="4"/>
      <c r="J888" s="4"/>
      <c r="K888" s="4"/>
      <c r="L888" s="4"/>
      <c r="M888" s="4"/>
      <c r="N888" s="4"/>
      <c r="O888" s="4"/>
      <c r="P888" s="4"/>
      <c r="Q888" s="4"/>
      <c r="R888" s="4"/>
      <c r="S888" s="4"/>
      <c r="T888" s="4"/>
      <c r="U888" s="4"/>
    </row>
    <row r="889" spans="4:21" ht="12.75">
      <c r="D889" s="4"/>
      <c r="E889" s="4"/>
      <c r="F889" s="168"/>
      <c r="G889" s="4"/>
      <c r="H889" s="4"/>
      <c r="I889" s="4"/>
      <c r="J889" s="4"/>
      <c r="K889" s="4"/>
      <c r="L889" s="4"/>
      <c r="M889" s="4"/>
      <c r="N889" s="4"/>
      <c r="O889" s="4"/>
      <c r="P889" s="4"/>
      <c r="Q889" s="4"/>
      <c r="R889" s="4"/>
      <c r="S889" s="4"/>
      <c r="T889" s="4"/>
      <c r="U889" s="4"/>
    </row>
    <row r="890" spans="4:21" ht="12.75">
      <c r="D890" s="4"/>
      <c r="E890" s="4"/>
      <c r="F890" s="168"/>
      <c r="G890" s="4"/>
      <c r="H890" s="4"/>
      <c r="I890" s="4"/>
      <c r="J890" s="4"/>
      <c r="K890" s="4"/>
      <c r="L890" s="4"/>
      <c r="M890" s="4"/>
      <c r="N890" s="4"/>
      <c r="O890" s="4"/>
      <c r="P890" s="4"/>
      <c r="Q890" s="4"/>
      <c r="R890" s="4"/>
      <c r="S890" s="4"/>
      <c r="T890" s="4"/>
      <c r="U890" s="4"/>
    </row>
    <row r="891" spans="4:21" ht="12.75">
      <c r="D891" s="4"/>
      <c r="E891" s="4"/>
      <c r="F891" s="168"/>
      <c r="G891" s="4"/>
      <c r="H891" s="4"/>
      <c r="I891" s="4"/>
      <c r="J891" s="4"/>
      <c r="K891" s="4"/>
      <c r="L891" s="4"/>
      <c r="M891" s="4"/>
      <c r="N891" s="4"/>
      <c r="O891" s="4"/>
      <c r="P891" s="4"/>
      <c r="Q891" s="4"/>
      <c r="R891" s="4"/>
      <c r="S891" s="4"/>
      <c r="T891" s="4"/>
      <c r="U891" s="4"/>
    </row>
    <row r="892" spans="4:21" ht="12.75">
      <c r="D892" s="4"/>
      <c r="E892" s="4"/>
      <c r="F892" s="168"/>
      <c r="G892" s="4"/>
      <c r="H892" s="4"/>
      <c r="I892" s="4"/>
      <c r="J892" s="4"/>
      <c r="K892" s="4"/>
      <c r="L892" s="4"/>
      <c r="M892" s="4"/>
      <c r="N892" s="4"/>
      <c r="O892" s="4"/>
      <c r="P892" s="4"/>
      <c r="Q892" s="4"/>
      <c r="R892" s="4"/>
      <c r="S892" s="4"/>
      <c r="T892" s="4"/>
      <c r="U892" s="4"/>
    </row>
    <row r="893" spans="4:21" ht="12.75">
      <c r="D893" s="4"/>
      <c r="E893" s="4"/>
      <c r="F893" s="168"/>
      <c r="G893" s="4"/>
      <c r="H893" s="4"/>
      <c r="I893" s="4"/>
      <c r="J893" s="4"/>
      <c r="K893" s="4"/>
      <c r="L893" s="4"/>
      <c r="M893" s="4"/>
      <c r="N893" s="4"/>
      <c r="O893" s="4"/>
      <c r="P893" s="4"/>
      <c r="Q893" s="4"/>
      <c r="R893" s="4"/>
      <c r="S893" s="4"/>
      <c r="T893" s="4"/>
      <c r="U893" s="4"/>
    </row>
    <row r="894" spans="4:21" ht="12.75">
      <c r="D894" s="4"/>
      <c r="E894" s="4"/>
      <c r="F894" s="168"/>
      <c r="G894" s="4"/>
      <c r="H894" s="4"/>
      <c r="I894" s="4"/>
      <c r="J894" s="4"/>
      <c r="K894" s="4"/>
      <c r="L894" s="4"/>
      <c r="M894" s="4"/>
      <c r="N894" s="4"/>
      <c r="O894" s="4"/>
      <c r="P894" s="4"/>
      <c r="Q894" s="4"/>
      <c r="R894" s="4"/>
      <c r="S894" s="4"/>
      <c r="T894" s="4"/>
      <c r="U894" s="4"/>
    </row>
    <row r="895" spans="4:21" ht="12.75">
      <c r="D895" s="4"/>
      <c r="E895" s="4"/>
      <c r="F895" s="168"/>
      <c r="G895" s="4"/>
      <c r="H895" s="4"/>
      <c r="I895" s="4"/>
      <c r="J895" s="4"/>
      <c r="K895" s="4"/>
      <c r="L895" s="4"/>
      <c r="M895" s="4"/>
      <c r="N895" s="4"/>
      <c r="O895" s="4"/>
      <c r="P895" s="4"/>
      <c r="Q895" s="4"/>
      <c r="R895" s="4"/>
      <c r="S895" s="4"/>
      <c r="T895" s="4"/>
      <c r="U895" s="4"/>
    </row>
    <row r="896" spans="4:21" ht="12.75">
      <c r="D896" s="4"/>
      <c r="E896" s="4"/>
      <c r="F896" s="168"/>
      <c r="G896" s="4"/>
      <c r="H896" s="4"/>
      <c r="I896" s="4"/>
      <c r="J896" s="4"/>
      <c r="K896" s="4"/>
      <c r="L896" s="4"/>
      <c r="M896" s="4"/>
      <c r="N896" s="4"/>
      <c r="O896" s="4"/>
      <c r="P896" s="4"/>
      <c r="Q896" s="4"/>
      <c r="R896" s="4"/>
      <c r="S896" s="4"/>
      <c r="T896" s="4"/>
      <c r="U896" s="4"/>
    </row>
    <row r="897" spans="4:21" ht="12.75">
      <c r="D897" s="4"/>
      <c r="E897" s="4"/>
      <c r="F897" s="168"/>
      <c r="G897" s="4"/>
      <c r="H897" s="4"/>
      <c r="I897" s="4"/>
      <c r="J897" s="4"/>
      <c r="K897" s="4"/>
      <c r="L897" s="4"/>
      <c r="M897" s="4"/>
      <c r="N897" s="4"/>
      <c r="O897" s="4"/>
      <c r="P897" s="4"/>
      <c r="Q897" s="4"/>
      <c r="R897" s="4"/>
      <c r="S897" s="4"/>
      <c r="T897" s="4"/>
      <c r="U897" s="4"/>
    </row>
    <row r="898" spans="4:21" ht="12.75">
      <c r="D898" s="4"/>
      <c r="E898" s="4"/>
      <c r="F898" s="168"/>
      <c r="G898" s="4"/>
      <c r="H898" s="4"/>
      <c r="I898" s="4"/>
      <c r="J898" s="4"/>
      <c r="K898" s="4"/>
      <c r="L898" s="4"/>
      <c r="M898" s="4"/>
      <c r="N898" s="4"/>
      <c r="O898" s="4"/>
      <c r="P898" s="4"/>
      <c r="Q898" s="4"/>
      <c r="R898" s="4"/>
      <c r="S898" s="4"/>
      <c r="T898" s="4"/>
      <c r="U898" s="4"/>
    </row>
    <row r="899" spans="4:21" ht="12.75">
      <c r="D899" s="4"/>
      <c r="E899" s="4"/>
      <c r="F899" s="168"/>
      <c r="G899" s="4"/>
      <c r="H899" s="4"/>
      <c r="I899" s="4"/>
      <c r="J899" s="4"/>
      <c r="K899" s="4"/>
      <c r="L899" s="4"/>
      <c r="M899" s="4"/>
      <c r="N899" s="4"/>
      <c r="O899" s="4"/>
      <c r="P899" s="4"/>
      <c r="Q899" s="4"/>
      <c r="R899" s="4"/>
      <c r="S899" s="4"/>
      <c r="T899" s="4"/>
      <c r="U899" s="4"/>
    </row>
    <row r="900" spans="4:21" ht="12.75">
      <c r="D900" s="4"/>
      <c r="E900" s="4"/>
      <c r="F900" s="168"/>
      <c r="G900" s="4"/>
      <c r="H900" s="4"/>
      <c r="I900" s="4"/>
      <c r="J900" s="4"/>
      <c r="K900" s="4"/>
      <c r="L900" s="4"/>
      <c r="M900" s="4"/>
      <c r="N900" s="4"/>
      <c r="O900" s="4"/>
      <c r="P900" s="4"/>
      <c r="Q900" s="4"/>
      <c r="R900" s="4"/>
      <c r="S900" s="4"/>
      <c r="T900" s="4"/>
      <c r="U900" s="4"/>
    </row>
    <row r="901" spans="4:21" ht="12.75">
      <c r="D901" s="4"/>
      <c r="E901" s="4"/>
      <c r="F901" s="168"/>
      <c r="G901" s="4"/>
      <c r="H901" s="4"/>
      <c r="I901" s="4"/>
      <c r="J901" s="4"/>
      <c r="K901" s="4"/>
      <c r="L901" s="4"/>
      <c r="M901" s="4"/>
      <c r="N901" s="4"/>
      <c r="O901" s="4"/>
      <c r="P901" s="4"/>
      <c r="Q901" s="4"/>
      <c r="R901" s="4"/>
      <c r="S901" s="4"/>
      <c r="T901" s="4"/>
      <c r="U901" s="4"/>
    </row>
    <row r="902" spans="4:21" ht="12.75">
      <c r="D902" s="4"/>
      <c r="E902" s="4"/>
      <c r="F902" s="168"/>
      <c r="G902" s="4"/>
      <c r="H902" s="4"/>
      <c r="I902" s="4"/>
      <c r="J902" s="4"/>
      <c r="K902" s="4"/>
      <c r="L902" s="4"/>
      <c r="M902" s="4"/>
      <c r="N902" s="4"/>
      <c r="O902" s="4"/>
      <c r="P902" s="4"/>
      <c r="Q902" s="4"/>
      <c r="R902" s="4"/>
      <c r="S902" s="4"/>
      <c r="T902" s="4"/>
      <c r="U902" s="4"/>
    </row>
    <row r="903" spans="4:21" ht="12.75">
      <c r="D903" s="4"/>
      <c r="E903" s="4"/>
      <c r="F903" s="168"/>
      <c r="G903" s="4"/>
      <c r="H903" s="4"/>
      <c r="I903" s="4"/>
      <c r="J903" s="4"/>
      <c r="K903" s="4"/>
      <c r="L903" s="4"/>
      <c r="M903" s="4"/>
      <c r="N903" s="4"/>
      <c r="O903" s="4"/>
      <c r="P903" s="4"/>
      <c r="Q903" s="4"/>
      <c r="R903" s="4"/>
      <c r="S903" s="4"/>
      <c r="T903" s="4"/>
      <c r="U903" s="4"/>
    </row>
    <row r="904" spans="4:21" ht="12.75">
      <c r="D904" s="4"/>
      <c r="E904" s="4"/>
      <c r="F904" s="168"/>
      <c r="G904" s="4"/>
      <c r="H904" s="4"/>
      <c r="I904" s="4"/>
      <c r="J904" s="4"/>
      <c r="K904" s="4"/>
      <c r="L904" s="4"/>
      <c r="M904" s="4"/>
      <c r="N904" s="4"/>
      <c r="O904" s="4"/>
      <c r="P904" s="4"/>
      <c r="Q904" s="4"/>
      <c r="R904" s="4"/>
      <c r="S904" s="4"/>
      <c r="T904" s="4"/>
      <c r="U904" s="4"/>
    </row>
  </sheetData>
  <mergeCells count="34">
    <mergeCell ref="B20:B23"/>
    <mergeCell ref="B24:B26"/>
    <mergeCell ref="B27:B29"/>
    <mergeCell ref="B30:B31"/>
    <mergeCell ref="B583:B606"/>
    <mergeCell ref="B234:B258"/>
    <mergeCell ref="C595:C606"/>
    <mergeCell ref="C533:C544"/>
    <mergeCell ref="C234:C245"/>
    <mergeCell ref="B533:B557"/>
    <mergeCell ref="C521:C532"/>
    <mergeCell ref="C508:C519"/>
    <mergeCell ref="B558:B582"/>
    <mergeCell ref="C570:C581"/>
    <mergeCell ref="B506:B532"/>
    <mergeCell ref="C545:C556"/>
    <mergeCell ref="C558:C569"/>
    <mergeCell ref="C583:C594"/>
    <mergeCell ref="V3:AA3"/>
    <mergeCell ref="B2:O2"/>
    <mergeCell ref="B15:B16"/>
    <mergeCell ref="B5:B8"/>
    <mergeCell ref="C296:C307"/>
    <mergeCell ref="B207:B233"/>
    <mergeCell ref="B9:B11"/>
    <mergeCell ref="B12:B14"/>
    <mergeCell ref="C246:C257"/>
    <mergeCell ref="C284:C295"/>
    <mergeCell ref="C271:C282"/>
    <mergeCell ref="C259:C270"/>
    <mergeCell ref="B259:B283"/>
    <mergeCell ref="B284:B307"/>
    <mergeCell ref="C222:C233"/>
    <mergeCell ref="C209:C220"/>
  </mergeCells>
  <conditionalFormatting sqref="E99:U99 D100:U100 E101:U101 D102:U104 G105:U105 D106:U107 F108:U108 D109:U110">
    <cfRule type="cellIs" dxfId="2" priority="1" operator="equal">
      <formula>0</formula>
    </cfRule>
  </conditionalFormatting>
  <conditionalFormatting sqref="E99:U99 D100:U100 E101:U101 D102:U104 G105:U105 D106:U107 F108:U108 D109:U110">
    <cfRule type="cellIs" dxfId="1" priority="2" operator="between">
      <formula>1</formula>
      <formula>2</formula>
    </cfRule>
  </conditionalFormatting>
  <conditionalFormatting sqref="E99:U99 D100:U100 E101:U101 D102:U104 G105:U105 D106:U107 F108:U108 D109:U110">
    <cfRule type="cellIs" dxfId="0" priority="3" operator="greaterThanOrEqual">
      <formula>3</formula>
    </cfRule>
  </conditionalFormatting>
  <pageMargins left="0.15748031496062992" right="0.15748031496062992" top="0.19685039370078741" bottom="0.19685039370078741" header="0.51181102362204722" footer="0.51181102362204722"/>
  <pageSetup paperSize="9" scale="75" orientation="landscape" horizontalDpi="0" verticalDpi="0" r:id="rId1"/>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C342"/>
  <sheetViews>
    <sheetView zoomScaleNormal="100"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2.75"/>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38.85546875" style="137" customWidth="1"/>
    <col min="20" max="20" width="14.42578125" style="137"/>
    <col min="21" max="21" width="40.8554687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Refs!A20</f>
        <v>Pwnc arall 3</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41.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4.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R8:R11"/>
    <mergeCell ref="K8:K11"/>
    <mergeCell ref="L8:L11"/>
    <mergeCell ref="L12:L15"/>
    <mergeCell ref="N12:N15"/>
    <mergeCell ref="O12:O15"/>
    <mergeCell ref="Q12:Q15"/>
    <mergeCell ref="R12:R15"/>
    <mergeCell ref="N8:N11"/>
    <mergeCell ref="O8:O11"/>
    <mergeCell ref="Q8:Q11"/>
    <mergeCell ref="M4:M15"/>
    <mergeCell ref="N4:N7"/>
    <mergeCell ref="O4:O7"/>
    <mergeCell ref="P4:P15"/>
    <mergeCell ref="Q4:Q7"/>
    <mergeCell ref="L4:L7"/>
    <mergeCell ref="S4:S15"/>
    <mergeCell ref="E16:E19"/>
    <mergeCell ref="F16:F19"/>
    <mergeCell ref="G16:G27"/>
    <mergeCell ref="H16:H19"/>
    <mergeCell ref="I16:I19"/>
    <mergeCell ref="J16:J27"/>
    <mergeCell ref="K16:K19"/>
    <mergeCell ref="K24:K27"/>
    <mergeCell ref="G4:G15"/>
    <mergeCell ref="H4:H7"/>
    <mergeCell ref="I4:I7"/>
    <mergeCell ref="J4:J15"/>
    <mergeCell ref="K4:K7"/>
    <mergeCell ref="E4:E7"/>
    <mergeCell ref="F4:F7"/>
    <mergeCell ref="E12:E15"/>
    <mergeCell ref="F12:F15"/>
    <mergeCell ref="H12:H15"/>
    <mergeCell ref="I12:I15"/>
    <mergeCell ref="K12:K15"/>
    <mergeCell ref="E8:E11"/>
    <mergeCell ref="F8:F11"/>
    <mergeCell ref="H8:H11"/>
    <mergeCell ref="I8:I11"/>
    <mergeCell ref="R16:R19"/>
    <mergeCell ref="E20:E23"/>
    <mergeCell ref="F20:F23"/>
    <mergeCell ref="H20:H23"/>
    <mergeCell ref="I20:I23"/>
    <mergeCell ref="K20:K23"/>
    <mergeCell ref="L20:L23"/>
    <mergeCell ref="N20:N23"/>
    <mergeCell ref="O20:O23"/>
    <mergeCell ref="L16:L19"/>
    <mergeCell ref="M16:M27"/>
    <mergeCell ref="N16:N19"/>
    <mergeCell ref="O16:O19"/>
    <mergeCell ref="P16:P27"/>
    <mergeCell ref="Q16:Q19"/>
    <mergeCell ref="Q20:Q23"/>
    <mergeCell ref="Q24:Q27"/>
    <mergeCell ref="R20:R23"/>
    <mergeCell ref="E24:E27"/>
    <mergeCell ref="F24:F27"/>
    <mergeCell ref="H24:H27"/>
    <mergeCell ref="I24:I27"/>
    <mergeCell ref="L24:L27"/>
    <mergeCell ref="N24:N27"/>
    <mergeCell ref="O24:O27"/>
    <mergeCell ref="R24:R27"/>
    <mergeCell ref="C28:C39"/>
    <mergeCell ref="D28:D39"/>
    <mergeCell ref="E28:E31"/>
    <mergeCell ref="F28:F31"/>
    <mergeCell ref="G28:G39"/>
    <mergeCell ref="H28:H31"/>
    <mergeCell ref="I28:I31"/>
    <mergeCell ref="J28:J39"/>
    <mergeCell ref="Q28:Q31"/>
    <mergeCell ref="R28:R31"/>
    <mergeCell ref="E32:E35"/>
    <mergeCell ref="F32:F35"/>
    <mergeCell ref="H32:H35"/>
    <mergeCell ref="I32:I35"/>
    <mergeCell ref="K32:K35"/>
    <mergeCell ref="L32:L35"/>
    <mergeCell ref="N32:N35"/>
    <mergeCell ref="K28:K31"/>
    <mergeCell ref="L28:L31"/>
    <mergeCell ref="M28:M39"/>
    <mergeCell ref="N28:N31"/>
    <mergeCell ref="O28:O31"/>
    <mergeCell ref="P28:P39"/>
    <mergeCell ref="O32:O35"/>
    <mergeCell ref="O36:O39"/>
    <mergeCell ref="Q32:Q35"/>
    <mergeCell ref="R32:R35"/>
    <mergeCell ref="E36:E39"/>
    <mergeCell ref="F36:F39"/>
    <mergeCell ref="H36:H39"/>
    <mergeCell ref="I36:I39"/>
    <mergeCell ref="K36:K39"/>
    <mergeCell ref="L36:L39"/>
    <mergeCell ref="N36:N39"/>
    <mergeCell ref="Q36:Q39"/>
    <mergeCell ref="R36:R39"/>
    <mergeCell ref="Q40:Q43"/>
    <mergeCell ref="R40:R43"/>
    <mergeCell ref="M40:M51"/>
    <mergeCell ref="Q48:Q51"/>
    <mergeCell ref="R48:R51"/>
    <mergeCell ref="N44:N47"/>
    <mergeCell ref="O44:O47"/>
    <mergeCell ref="O48:O51"/>
    <mergeCell ref="Q44:Q47"/>
    <mergeCell ref="R44:R47"/>
    <mergeCell ref="E48:E51"/>
    <mergeCell ref="F48:F51"/>
    <mergeCell ref="H48:H51"/>
    <mergeCell ref="I48:I51"/>
    <mergeCell ref="K48:K51"/>
    <mergeCell ref="L48:L51"/>
    <mergeCell ref="N48:N51"/>
    <mergeCell ref="P40:P51"/>
    <mergeCell ref="E44:E47"/>
    <mergeCell ref="F44:F47"/>
    <mergeCell ref="H44:H47"/>
    <mergeCell ref="I44:I47"/>
    <mergeCell ref="K44:K47"/>
    <mergeCell ref="L44:L47"/>
    <mergeCell ref="J40:J51"/>
    <mergeCell ref="K40:K43"/>
    <mergeCell ref="L40:L43"/>
    <mergeCell ref="I40:I43"/>
    <mergeCell ref="N40:N43"/>
    <mergeCell ref="O40:O43"/>
    <mergeCell ref="B52:B87"/>
    <mergeCell ref="C52:C63"/>
    <mergeCell ref="D52:D63"/>
    <mergeCell ref="E52:E55"/>
    <mergeCell ref="F52:F55"/>
    <mergeCell ref="G52:G63"/>
    <mergeCell ref="H52:H55"/>
    <mergeCell ref="C40:C51"/>
    <mergeCell ref="D40:D51"/>
    <mergeCell ref="E40:E43"/>
    <mergeCell ref="F40:F43"/>
    <mergeCell ref="G40:G51"/>
    <mergeCell ref="H40:H43"/>
    <mergeCell ref="C76:C87"/>
    <mergeCell ref="D76:D87"/>
    <mergeCell ref="E76:E79"/>
    <mergeCell ref="F76:F79"/>
    <mergeCell ref="G76:G87"/>
    <mergeCell ref="H76:H79"/>
    <mergeCell ref="B4:B51"/>
    <mergeCell ref="C4:C15"/>
    <mergeCell ref="D4:D15"/>
    <mergeCell ref="C16:C27"/>
    <mergeCell ref="D16:D27"/>
    <mergeCell ref="O76:O79"/>
    <mergeCell ref="P76:P87"/>
    <mergeCell ref="Q76:Q79"/>
    <mergeCell ref="O52:O55"/>
    <mergeCell ref="P52:P63"/>
    <mergeCell ref="I60:I63"/>
    <mergeCell ref="K60:K63"/>
    <mergeCell ref="L60:L63"/>
    <mergeCell ref="O60:O63"/>
    <mergeCell ref="N64:N67"/>
    <mergeCell ref="L68:L71"/>
    <mergeCell ref="N68:N71"/>
    <mergeCell ref="R52:R55"/>
    <mergeCell ref="E56:E59"/>
    <mergeCell ref="F56:F59"/>
    <mergeCell ref="H56:H59"/>
    <mergeCell ref="I56:I59"/>
    <mergeCell ref="K56:K59"/>
    <mergeCell ref="I52:I55"/>
    <mergeCell ref="J52:J63"/>
    <mergeCell ref="K52:K55"/>
    <mergeCell ref="L52:L55"/>
    <mergeCell ref="M52:M63"/>
    <mergeCell ref="N52:N55"/>
    <mergeCell ref="L56:L59"/>
    <mergeCell ref="N56:N59"/>
    <mergeCell ref="N60:N63"/>
    <mergeCell ref="O56:O59"/>
    <mergeCell ref="Q56:Q59"/>
    <mergeCell ref="R56:R59"/>
    <mergeCell ref="E60:E63"/>
    <mergeCell ref="F60:F63"/>
    <mergeCell ref="H60:H63"/>
    <mergeCell ref="Q60:Q63"/>
    <mergeCell ref="R60:R63"/>
    <mergeCell ref="Q52:Q55"/>
    <mergeCell ref="C64:C75"/>
    <mergeCell ref="D64:D75"/>
    <mergeCell ref="E64:E67"/>
    <mergeCell ref="F64:F67"/>
    <mergeCell ref="G64:G75"/>
    <mergeCell ref="H64:H67"/>
    <mergeCell ref="O64:O67"/>
    <mergeCell ref="P64:P75"/>
    <mergeCell ref="Q64:Q67"/>
    <mergeCell ref="J64:J75"/>
    <mergeCell ref="K64:K67"/>
    <mergeCell ref="L64:L67"/>
    <mergeCell ref="M64:M75"/>
    <mergeCell ref="Q68:Q71"/>
    <mergeCell ref="R68:R71"/>
    <mergeCell ref="E72:E75"/>
    <mergeCell ref="F72:F75"/>
    <mergeCell ref="H72:H75"/>
    <mergeCell ref="I72:I75"/>
    <mergeCell ref="K72:K75"/>
    <mergeCell ref="L72:L75"/>
    <mergeCell ref="O72:O75"/>
    <mergeCell ref="Q72:Q75"/>
    <mergeCell ref="R72:R75"/>
    <mergeCell ref="N72:N75"/>
    <mergeCell ref="O68:O71"/>
    <mergeCell ref="S64:S75"/>
    <mergeCell ref="R76:R79"/>
    <mergeCell ref="E80:E83"/>
    <mergeCell ref="F80:F83"/>
    <mergeCell ref="H80:H83"/>
    <mergeCell ref="I80:I83"/>
    <mergeCell ref="K80:K83"/>
    <mergeCell ref="I76:I79"/>
    <mergeCell ref="J76:J87"/>
    <mergeCell ref="K76:K79"/>
    <mergeCell ref="L76:L79"/>
    <mergeCell ref="M76:M87"/>
    <mergeCell ref="N76:N79"/>
    <mergeCell ref="L80:L83"/>
    <mergeCell ref="N80:N83"/>
    <mergeCell ref="N84:N87"/>
    <mergeCell ref="S76:S87"/>
    <mergeCell ref="R64:R67"/>
    <mergeCell ref="E68:E71"/>
    <mergeCell ref="F68:F71"/>
    <mergeCell ref="H68:H71"/>
    <mergeCell ref="I68:I71"/>
    <mergeCell ref="K68:K71"/>
    <mergeCell ref="I64:I67"/>
    <mergeCell ref="B88:B123"/>
    <mergeCell ref="C88:C99"/>
    <mergeCell ref="D88:D99"/>
    <mergeCell ref="E88:E91"/>
    <mergeCell ref="F88:F91"/>
    <mergeCell ref="G88:G99"/>
    <mergeCell ref="O80:O83"/>
    <mergeCell ref="Q80:Q83"/>
    <mergeCell ref="R80:R83"/>
    <mergeCell ref="E84:E87"/>
    <mergeCell ref="F84:F87"/>
    <mergeCell ref="H84:H87"/>
    <mergeCell ref="I84:I87"/>
    <mergeCell ref="K84:K87"/>
    <mergeCell ref="L84:L87"/>
    <mergeCell ref="H88:H91"/>
    <mergeCell ref="I88:I91"/>
    <mergeCell ref="J88:J99"/>
    <mergeCell ref="K88:K91"/>
    <mergeCell ref="L88:L91"/>
    <mergeCell ref="M88:M99"/>
    <mergeCell ref="O84:O87"/>
    <mergeCell ref="Q84:Q87"/>
    <mergeCell ref="R84:R87"/>
    <mergeCell ref="H104:H107"/>
    <mergeCell ref="I104:I107"/>
    <mergeCell ref="K104:K107"/>
    <mergeCell ref="E96:E99"/>
    <mergeCell ref="N88:N91"/>
    <mergeCell ref="O88:O91"/>
    <mergeCell ref="P88:P99"/>
    <mergeCell ref="Q88:Q91"/>
    <mergeCell ref="R88:R91"/>
    <mergeCell ref="N92:N95"/>
    <mergeCell ref="O92:O95"/>
    <mergeCell ref="Q92:Q95"/>
    <mergeCell ref="R92:R95"/>
    <mergeCell ref="R96:R99"/>
    <mergeCell ref="K100:K103"/>
    <mergeCell ref="L100:L103"/>
    <mergeCell ref="M100:M111"/>
    <mergeCell ref="N100:N103"/>
    <mergeCell ref="S88:S99"/>
    <mergeCell ref="C100:C111"/>
    <mergeCell ref="D100:D111"/>
    <mergeCell ref="E100:E103"/>
    <mergeCell ref="F100:F103"/>
    <mergeCell ref="G100:G111"/>
    <mergeCell ref="H100:H103"/>
    <mergeCell ref="I100:I103"/>
    <mergeCell ref="J100:J111"/>
    <mergeCell ref="Q100:Q103"/>
    <mergeCell ref="F108:F111"/>
    <mergeCell ref="H108:H111"/>
    <mergeCell ref="I108:I111"/>
    <mergeCell ref="K108:K111"/>
    <mergeCell ref="L108:L111"/>
    <mergeCell ref="N108:N111"/>
    <mergeCell ref="Q108:Q111"/>
    <mergeCell ref="R100:R103"/>
    <mergeCell ref="E104:E107"/>
    <mergeCell ref="F104:F107"/>
    <mergeCell ref="O100:O103"/>
    <mergeCell ref="P100:P111"/>
    <mergeCell ref="O104:O107"/>
    <mergeCell ref="O108:O111"/>
    <mergeCell ref="R104:R107"/>
    <mergeCell ref="E108:E111"/>
    <mergeCell ref="E92:E95"/>
    <mergeCell ref="F92:F95"/>
    <mergeCell ref="H92:H95"/>
    <mergeCell ref="I92:I95"/>
    <mergeCell ref="K92:K95"/>
    <mergeCell ref="L92:L95"/>
    <mergeCell ref="N96:N99"/>
    <mergeCell ref="O96:O99"/>
    <mergeCell ref="Q104:Q107"/>
    <mergeCell ref="L104:L107"/>
    <mergeCell ref="N104:N107"/>
    <mergeCell ref="Q96:Q99"/>
    <mergeCell ref="R108:R111"/>
    <mergeCell ref="F96:F99"/>
    <mergeCell ref="H96:H99"/>
    <mergeCell ref="I96:I99"/>
    <mergeCell ref="K96:K99"/>
    <mergeCell ref="L96:L99"/>
    <mergeCell ref="C112:C123"/>
    <mergeCell ref="D112:D123"/>
    <mergeCell ref="E112:E115"/>
    <mergeCell ref="F112:F115"/>
    <mergeCell ref="G112:G123"/>
    <mergeCell ref="H112:H115"/>
    <mergeCell ref="I112:I115"/>
    <mergeCell ref="Q116:Q119"/>
    <mergeCell ref="R116:R119"/>
    <mergeCell ref="E120:E123"/>
    <mergeCell ref="F120:F123"/>
    <mergeCell ref="H120:H123"/>
    <mergeCell ref="I120:I123"/>
    <mergeCell ref="K120:K123"/>
    <mergeCell ref="L120:L123"/>
    <mergeCell ref="N120:N123"/>
    <mergeCell ref="P112:P123"/>
    <mergeCell ref="Q112:Q115"/>
    <mergeCell ref="R112:R115"/>
    <mergeCell ref="E116:E119"/>
    <mergeCell ref="F116:F119"/>
    <mergeCell ref="H116:H119"/>
    <mergeCell ref="I116:I119"/>
    <mergeCell ref="K116:K119"/>
    <mergeCell ref="L116:L119"/>
    <mergeCell ref="J112:J123"/>
    <mergeCell ref="K112:K115"/>
    <mergeCell ref="L112:L115"/>
    <mergeCell ref="M112:M123"/>
    <mergeCell ref="Q120:Q123"/>
    <mergeCell ref="R120:R123"/>
    <mergeCell ref="N112:N115"/>
    <mergeCell ref="O112:O115"/>
    <mergeCell ref="N116:N119"/>
    <mergeCell ref="O116:O119"/>
    <mergeCell ref="O120:O123"/>
    <mergeCell ref="R128:R131"/>
    <mergeCell ref="E132:E135"/>
    <mergeCell ref="B124:B147"/>
    <mergeCell ref="C124:C135"/>
    <mergeCell ref="D124:D135"/>
    <mergeCell ref="E124:E127"/>
    <mergeCell ref="F124:F127"/>
    <mergeCell ref="G124:G135"/>
    <mergeCell ref="H124:H127"/>
    <mergeCell ref="O124:O127"/>
    <mergeCell ref="P124:P135"/>
    <mergeCell ref="I132:I135"/>
    <mergeCell ref="K132:K135"/>
    <mergeCell ref="L132:L135"/>
    <mergeCell ref="O132:O135"/>
    <mergeCell ref="N136:N139"/>
    <mergeCell ref="L140:L143"/>
    <mergeCell ref="N140:N143"/>
    <mergeCell ref="K124:K127"/>
    <mergeCell ref="L124:L127"/>
    <mergeCell ref="M124:M135"/>
    <mergeCell ref="N124:N127"/>
    <mergeCell ref="L128:L131"/>
    <mergeCell ref="N128:N131"/>
    <mergeCell ref="N132:N135"/>
    <mergeCell ref="O128:O131"/>
    <mergeCell ref="Q128:Q131"/>
    <mergeCell ref="S124:S135"/>
    <mergeCell ref="E136:E139"/>
    <mergeCell ref="F136:F139"/>
    <mergeCell ref="G136:G147"/>
    <mergeCell ref="H136:H139"/>
    <mergeCell ref="O136:O139"/>
    <mergeCell ref="P136:P147"/>
    <mergeCell ref="Q136:Q139"/>
    <mergeCell ref="E140:E143"/>
    <mergeCell ref="F140:F143"/>
    <mergeCell ref="H140:H143"/>
    <mergeCell ref="I140:I143"/>
    <mergeCell ref="K140:K143"/>
    <mergeCell ref="I136:I139"/>
    <mergeCell ref="J136:J147"/>
    <mergeCell ref="K136:K139"/>
    <mergeCell ref="N144:N147"/>
    <mergeCell ref="O144:O147"/>
    <mergeCell ref="E144:E147"/>
    <mergeCell ref="Q124:Q127"/>
    <mergeCell ref="R124:R127"/>
    <mergeCell ref="E128:E131"/>
    <mergeCell ref="F128:F131"/>
    <mergeCell ref="H128:H131"/>
    <mergeCell ref="B2:C2"/>
    <mergeCell ref="R144:R147"/>
    <mergeCell ref="O140:O143"/>
    <mergeCell ref="Q140:Q143"/>
    <mergeCell ref="R140:R143"/>
    <mergeCell ref="F132:F135"/>
    <mergeCell ref="H132:H135"/>
    <mergeCell ref="Q132:Q135"/>
    <mergeCell ref="R132:R135"/>
    <mergeCell ref="R136:R139"/>
    <mergeCell ref="F144:F147"/>
    <mergeCell ref="H144:H147"/>
    <mergeCell ref="I144:I147"/>
    <mergeCell ref="K144:K147"/>
    <mergeCell ref="L144:L147"/>
    <mergeCell ref="L136:L139"/>
    <mergeCell ref="M136:M147"/>
    <mergeCell ref="Q144:Q147"/>
    <mergeCell ref="C136:C147"/>
    <mergeCell ref="D136:D147"/>
    <mergeCell ref="I128:I131"/>
    <mergeCell ref="K128:K131"/>
    <mergeCell ref="I124:I127"/>
    <mergeCell ref="J124:J135"/>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X989"/>
  <sheetViews>
    <sheetView topLeftCell="A34" zoomScale="70" zoomScaleNormal="70" workbookViewId="0">
      <selection activeCell="C36" sqref="C36"/>
    </sheetView>
  </sheetViews>
  <sheetFormatPr defaultColWidth="13.7109375" defaultRowHeight="12.75"/>
  <cols>
    <col min="1" max="1" width="7.85546875" style="25" bestFit="1" customWidth="1"/>
    <col min="2" max="2" width="5.42578125" style="25" customWidth="1"/>
    <col min="3" max="4" width="24.140625" style="25" customWidth="1"/>
    <col min="5" max="5" width="24" style="25" customWidth="1"/>
    <col min="6" max="6" width="24.42578125" style="25" customWidth="1"/>
    <col min="7" max="7" width="22.42578125" style="25" customWidth="1"/>
    <col min="8" max="8" width="23" style="25" customWidth="1"/>
    <col min="9" max="9" width="22.42578125" style="25" customWidth="1"/>
    <col min="10" max="10" width="29.7109375" style="25" customWidth="1"/>
    <col min="11" max="16" width="22.42578125" style="25" customWidth="1"/>
    <col min="17" max="17" width="22.28515625" style="25" customWidth="1"/>
    <col min="18" max="19" width="22.42578125" style="25" customWidth="1"/>
    <col min="20" max="20" width="34.28515625" style="25" customWidth="1"/>
    <col min="21" max="21" width="19.42578125" style="25" customWidth="1"/>
    <col min="22" max="16384" width="13.7109375" style="25"/>
  </cols>
  <sheetData>
    <row r="1" spans="1:23" ht="27" customHeight="1">
      <c r="A1" s="105"/>
      <c r="B1" s="105"/>
      <c r="C1" s="20" t="s">
        <v>23</v>
      </c>
      <c r="D1" s="185"/>
      <c r="E1" s="185"/>
      <c r="F1" s="185"/>
      <c r="G1" s="21"/>
      <c r="H1" s="21"/>
      <c r="I1" s="21"/>
      <c r="J1" s="20"/>
      <c r="K1" s="22"/>
      <c r="L1" s="22"/>
      <c r="M1" s="22"/>
      <c r="N1" s="22"/>
      <c r="O1" s="22"/>
      <c r="P1" s="23" t="s">
        <v>24</v>
      </c>
      <c r="Q1" s="24"/>
      <c r="R1" s="24"/>
      <c r="S1" s="24"/>
      <c r="T1" s="24"/>
      <c r="U1" s="24"/>
    </row>
    <row r="2" spans="1:23" ht="21" customHeight="1">
      <c r="A2" s="106" t="s">
        <v>25</v>
      </c>
      <c r="B2" s="106"/>
      <c r="C2" s="106" t="s">
        <v>26</v>
      </c>
      <c r="D2" s="106" t="s">
        <v>27</v>
      </c>
      <c r="E2" s="106" t="s">
        <v>28</v>
      </c>
      <c r="F2" s="106" t="s">
        <v>29</v>
      </c>
      <c r="G2" s="106" t="s">
        <v>30</v>
      </c>
      <c r="H2" s="106" t="s">
        <v>31</v>
      </c>
      <c r="I2" s="106" t="s">
        <v>32</v>
      </c>
      <c r="J2" s="106" t="s">
        <v>33</v>
      </c>
      <c r="K2" s="106" t="s">
        <v>34</v>
      </c>
      <c r="L2" s="106" t="s">
        <v>35</v>
      </c>
      <c r="M2" s="106" t="s">
        <v>36</v>
      </c>
      <c r="N2" s="106" t="s">
        <v>37</v>
      </c>
      <c r="O2" s="106" t="s">
        <v>38</v>
      </c>
      <c r="P2" s="106" t="s">
        <v>39</v>
      </c>
      <c r="Q2" s="106" t="s">
        <v>40</v>
      </c>
      <c r="R2" s="106" t="s">
        <v>41</v>
      </c>
      <c r="S2" s="106" t="s">
        <v>42</v>
      </c>
      <c r="T2" s="106" t="s">
        <v>43</v>
      </c>
      <c r="U2" s="106" t="s">
        <v>26</v>
      </c>
    </row>
    <row r="3" spans="1:23" s="33" customFormat="1" ht="39.75" customHeight="1">
      <c r="A3" s="107"/>
      <c r="B3" s="108"/>
      <c r="C3" s="29"/>
      <c r="D3" s="109" t="s">
        <v>44</v>
      </c>
      <c r="E3" s="110" t="s">
        <v>45</v>
      </c>
      <c r="F3" s="110" t="s">
        <v>45</v>
      </c>
      <c r="G3" s="110" t="s">
        <v>45</v>
      </c>
      <c r="H3" s="110" t="s">
        <v>45</v>
      </c>
      <c r="I3" s="110" t="s">
        <v>45</v>
      </c>
      <c r="J3" s="110" t="s">
        <v>45</v>
      </c>
      <c r="K3" s="110" t="s">
        <v>45</v>
      </c>
      <c r="L3" s="109" t="s">
        <v>46</v>
      </c>
      <c r="M3" s="109" t="s">
        <v>46</v>
      </c>
      <c r="N3" s="109" t="s">
        <v>46</v>
      </c>
      <c r="O3" s="109" t="s">
        <v>46</v>
      </c>
      <c r="P3" s="109" t="s">
        <v>46</v>
      </c>
      <c r="Q3" s="109" t="s">
        <v>46</v>
      </c>
      <c r="R3" s="109" t="s">
        <v>46</v>
      </c>
      <c r="S3" s="109" t="s">
        <v>46</v>
      </c>
      <c r="T3" s="109" t="s">
        <v>46</v>
      </c>
      <c r="U3" s="32"/>
    </row>
    <row r="4" spans="1:23" s="33" customFormat="1" ht="42" customHeight="1">
      <c r="A4" s="111" t="s">
        <v>47</v>
      </c>
      <c r="B4" s="112"/>
      <c r="C4" s="36" t="s">
        <v>48</v>
      </c>
      <c r="D4" s="37"/>
      <c r="E4" s="37"/>
      <c r="F4" s="37"/>
      <c r="G4" s="37"/>
      <c r="H4" s="37"/>
      <c r="I4" s="37"/>
      <c r="J4" s="37"/>
      <c r="K4" s="37"/>
      <c r="L4" s="37"/>
      <c r="M4" s="38"/>
      <c r="N4" s="38"/>
      <c r="O4" s="38"/>
      <c r="P4" s="39"/>
      <c r="Q4" s="38"/>
      <c r="R4" s="38"/>
      <c r="S4" s="38"/>
      <c r="T4" s="38"/>
      <c r="U4" s="39"/>
      <c r="V4" s="129"/>
    </row>
    <row r="5" spans="1:23" ht="409.5" customHeight="1">
      <c r="A5" s="113"/>
      <c r="B5" s="123">
        <v>1.1000000000000001</v>
      </c>
      <c r="C5" s="114" t="s">
        <v>49</v>
      </c>
      <c r="D5" s="56"/>
      <c r="E5" s="49" t="s">
        <v>50</v>
      </c>
      <c r="F5" s="49" t="s">
        <v>51</v>
      </c>
      <c r="G5" s="49" t="s">
        <v>52</v>
      </c>
      <c r="H5" s="77" t="s">
        <v>53</v>
      </c>
      <c r="I5" s="78" t="s">
        <v>54</v>
      </c>
      <c r="J5" s="78" t="s">
        <v>55</v>
      </c>
      <c r="K5" s="78" t="s">
        <v>56</v>
      </c>
      <c r="L5" s="78" t="s">
        <v>57</v>
      </c>
      <c r="M5" s="78" t="s">
        <v>58</v>
      </c>
      <c r="N5" s="78" t="s">
        <v>59</v>
      </c>
      <c r="O5" s="57" t="s">
        <v>60</v>
      </c>
      <c r="P5" s="57" t="s">
        <v>61</v>
      </c>
      <c r="Q5" s="78" t="s">
        <v>62</v>
      </c>
      <c r="R5" s="78" t="s">
        <v>63</v>
      </c>
      <c r="S5" s="78" t="s">
        <v>64</v>
      </c>
      <c r="T5" s="49" t="s">
        <v>65</v>
      </c>
      <c r="U5" s="114" t="s">
        <v>49</v>
      </c>
    </row>
    <row r="6" spans="1:23" ht="267.75">
      <c r="A6" s="113"/>
      <c r="B6" s="115" t="s">
        <v>66</v>
      </c>
      <c r="C6" s="97" t="s">
        <v>67</v>
      </c>
      <c r="D6" s="44"/>
      <c r="E6" s="98" t="s">
        <v>68</v>
      </c>
      <c r="F6" s="98" t="s">
        <v>69</v>
      </c>
      <c r="G6" s="98" t="s">
        <v>70</v>
      </c>
      <c r="H6" s="98" t="s">
        <v>71</v>
      </c>
      <c r="I6" s="45" t="s">
        <v>72</v>
      </c>
      <c r="J6" s="46" t="s">
        <v>73</v>
      </c>
      <c r="K6" s="45" t="s">
        <v>74</v>
      </c>
      <c r="L6" s="45" t="s">
        <v>75</v>
      </c>
      <c r="M6" s="45" t="s">
        <v>76</v>
      </c>
      <c r="N6" s="45" t="s">
        <v>77</v>
      </c>
      <c r="O6" s="45" t="s">
        <v>78</v>
      </c>
      <c r="P6" s="45" t="s">
        <v>79</v>
      </c>
      <c r="Q6" s="45" t="s">
        <v>80</v>
      </c>
      <c r="R6" s="45" t="s">
        <v>81</v>
      </c>
      <c r="S6" s="45" t="s">
        <v>82</v>
      </c>
      <c r="T6" s="45" t="s">
        <v>83</v>
      </c>
      <c r="U6" s="97" t="s">
        <v>67</v>
      </c>
      <c r="W6" s="47" t="s">
        <v>84</v>
      </c>
    </row>
    <row r="7" spans="1:23" ht="231" customHeight="1">
      <c r="A7" s="113"/>
      <c r="B7" s="115">
        <v>1.2</v>
      </c>
      <c r="C7" s="48" t="s">
        <v>85</v>
      </c>
      <c r="D7" s="49" t="s">
        <v>86</v>
      </c>
      <c r="E7" s="49" t="s">
        <v>87</v>
      </c>
      <c r="F7" s="49" t="s">
        <v>88</v>
      </c>
      <c r="G7" s="49" t="s">
        <v>89</v>
      </c>
      <c r="H7" s="49" t="s">
        <v>90</v>
      </c>
      <c r="I7" s="49" t="s">
        <v>91</v>
      </c>
      <c r="J7" s="50" t="s">
        <v>92</v>
      </c>
      <c r="K7" s="51" t="s">
        <v>93</v>
      </c>
      <c r="L7" s="51" t="s">
        <v>94</v>
      </c>
      <c r="M7" s="51" t="s">
        <v>95</v>
      </c>
      <c r="N7" s="51" t="s">
        <v>96</v>
      </c>
      <c r="O7" s="52" t="s">
        <v>97</v>
      </c>
      <c r="P7" s="53" t="s">
        <v>98</v>
      </c>
      <c r="Q7" s="50" t="s">
        <v>99</v>
      </c>
      <c r="R7" s="50" t="s">
        <v>100</v>
      </c>
      <c r="S7" s="51" t="s">
        <v>101</v>
      </c>
      <c r="T7" s="51" t="s">
        <v>102</v>
      </c>
      <c r="U7" s="48" t="s">
        <v>85</v>
      </c>
    </row>
    <row r="8" spans="1:23" ht="345.75" customHeight="1">
      <c r="A8" s="113"/>
      <c r="B8" s="115" t="s">
        <v>103</v>
      </c>
      <c r="C8" s="97" t="s">
        <v>104</v>
      </c>
      <c r="D8" s="98" t="s">
        <v>105</v>
      </c>
      <c r="E8" s="98" t="s">
        <v>71</v>
      </c>
      <c r="F8" s="98" t="s">
        <v>106</v>
      </c>
      <c r="G8" s="98" t="s">
        <v>107</v>
      </c>
      <c r="H8" s="98" t="s">
        <v>71</v>
      </c>
      <c r="I8" s="98" t="s">
        <v>71</v>
      </c>
      <c r="J8" s="98" t="s">
        <v>71</v>
      </c>
      <c r="K8" s="98" t="s">
        <v>71</v>
      </c>
      <c r="L8" s="98" t="s">
        <v>71</v>
      </c>
      <c r="M8" s="98" t="s">
        <v>71</v>
      </c>
      <c r="N8" s="45" t="s">
        <v>108</v>
      </c>
      <c r="O8" s="54" t="s">
        <v>109</v>
      </c>
      <c r="P8" s="45" t="s">
        <v>110</v>
      </c>
      <c r="Q8" s="98" t="s">
        <v>71</v>
      </c>
      <c r="R8" s="45" t="s">
        <v>111</v>
      </c>
      <c r="S8" s="45" t="s">
        <v>112</v>
      </c>
      <c r="T8" s="98" t="s">
        <v>71</v>
      </c>
      <c r="U8" s="97" t="s">
        <v>104</v>
      </c>
      <c r="W8" s="47" t="s">
        <v>84</v>
      </c>
    </row>
    <row r="9" spans="1:23" ht="197.25" customHeight="1">
      <c r="A9" s="113"/>
      <c r="B9" s="115">
        <v>1.3</v>
      </c>
      <c r="C9" s="55" t="s">
        <v>113</v>
      </c>
      <c r="D9" s="56"/>
      <c r="E9" s="49" t="s">
        <v>114</v>
      </c>
      <c r="F9" s="49" t="s">
        <v>115</v>
      </c>
      <c r="G9" s="49" t="s">
        <v>116</v>
      </c>
      <c r="H9" s="49" t="s">
        <v>117</v>
      </c>
      <c r="I9" s="57" t="s">
        <v>118</v>
      </c>
      <c r="J9" s="57" t="s">
        <v>119</v>
      </c>
      <c r="K9" s="57" t="s">
        <v>120</v>
      </c>
      <c r="L9" s="57" t="s">
        <v>121</v>
      </c>
      <c r="M9" s="57" t="s">
        <v>122</v>
      </c>
      <c r="N9" s="58" t="s">
        <v>123</v>
      </c>
      <c r="O9" s="58" t="s">
        <v>124</v>
      </c>
      <c r="P9" s="58" t="s">
        <v>125</v>
      </c>
      <c r="Q9" s="58" t="s">
        <v>126</v>
      </c>
      <c r="R9" s="57" t="s">
        <v>127</v>
      </c>
      <c r="S9" s="57" t="s">
        <v>128</v>
      </c>
      <c r="T9" s="57" t="s">
        <v>129</v>
      </c>
      <c r="U9" s="55" t="s">
        <v>113</v>
      </c>
    </row>
    <row r="10" spans="1:23" ht="353.25" customHeight="1">
      <c r="A10" s="113"/>
      <c r="B10" s="115" t="s">
        <v>130</v>
      </c>
      <c r="C10" s="97" t="s">
        <v>131</v>
      </c>
      <c r="D10" s="44"/>
      <c r="E10" s="98" t="s">
        <v>132</v>
      </c>
      <c r="F10" s="98" t="s">
        <v>133</v>
      </c>
      <c r="G10" s="98" t="s">
        <v>134</v>
      </c>
      <c r="H10" s="98" t="s">
        <v>71</v>
      </c>
      <c r="I10" s="98" t="s">
        <v>71</v>
      </c>
      <c r="J10" s="45" t="s">
        <v>135</v>
      </c>
      <c r="K10" s="98" t="s">
        <v>71</v>
      </c>
      <c r="L10" s="98" t="s">
        <v>71</v>
      </c>
      <c r="M10" s="45" t="s">
        <v>136</v>
      </c>
      <c r="N10" s="45" t="s">
        <v>137</v>
      </c>
      <c r="O10" s="45" t="s">
        <v>137</v>
      </c>
      <c r="P10" s="45" t="s">
        <v>138</v>
      </c>
      <c r="Q10" s="98" t="s">
        <v>71</v>
      </c>
      <c r="R10" s="45" t="s">
        <v>139</v>
      </c>
      <c r="S10" s="45" t="s">
        <v>140</v>
      </c>
      <c r="T10" s="45" t="s">
        <v>141</v>
      </c>
      <c r="U10" s="97" t="s">
        <v>131</v>
      </c>
      <c r="W10" s="47" t="s">
        <v>84</v>
      </c>
    </row>
    <row r="11" spans="1:23" ht="177" customHeight="1">
      <c r="A11" s="113"/>
      <c r="B11" s="116">
        <v>1.4</v>
      </c>
      <c r="C11" s="117" t="s">
        <v>142</v>
      </c>
      <c r="D11" s="118" t="s">
        <v>143</v>
      </c>
      <c r="E11" s="118" t="s">
        <v>144</v>
      </c>
      <c r="F11" s="118" t="s">
        <v>145</v>
      </c>
      <c r="G11" s="118" t="s">
        <v>146</v>
      </c>
      <c r="H11" s="119" t="s">
        <v>147</v>
      </c>
      <c r="I11" s="17" t="s">
        <v>148</v>
      </c>
      <c r="J11" s="59" t="s">
        <v>149</v>
      </c>
      <c r="K11" s="59" t="s">
        <v>150</v>
      </c>
      <c r="L11" s="18" t="s">
        <v>151</v>
      </c>
      <c r="M11" s="18" t="s">
        <v>152</v>
      </c>
      <c r="N11" s="18" t="s">
        <v>153</v>
      </c>
      <c r="O11" s="18" t="s">
        <v>154</v>
      </c>
      <c r="P11" s="18" t="s">
        <v>155</v>
      </c>
      <c r="Q11" s="18" t="s">
        <v>156</v>
      </c>
      <c r="R11" s="18" t="s">
        <v>157</v>
      </c>
      <c r="S11" s="18" t="s">
        <v>158</v>
      </c>
      <c r="T11" s="18" t="s">
        <v>159</v>
      </c>
      <c r="U11" s="117" t="s">
        <v>142</v>
      </c>
    </row>
    <row r="12" spans="1:23" ht="242.25" customHeight="1">
      <c r="A12" s="34" t="s">
        <v>160</v>
      </c>
      <c r="B12" s="120" t="s">
        <v>161</v>
      </c>
      <c r="C12" s="60" t="s">
        <v>162</v>
      </c>
      <c r="D12" s="61" t="s">
        <v>163</v>
      </c>
      <c r="E12" s="61" t="s">
        <v>164</v>
      </c>
      <c r="F12" s="98" t="s">
        <v>71</v>
      </c>
      <c r="G12" s="61" t="s">
        <v>165</v>
      </c>
      <c r="H12" s="98" t="s">
        <v>71</v>
      </c>
      <c r="I12" s="98" t="s">
        <v>71</v>
      </c>
      <c r="J12" s="98" t="s">
        <v>71</v>
      </c>
      <c r="K12" s="46" t="s">
        <v>166</v>
      </c>
      <c r="L12" s="46" t="s">
        <v>167</v>
      </c>
      <c r="M12" s="62" t="s">
        <v>168</v>
      </c>
      <c r="N12" s="98" t="s">
        <v>71</v>
      </c>
      <c r="O12" s="46" t="s">
        <v>169</v>
      </c>
      <c r="P12" s="46" t="s">
        <v>170</v>
      </c>
      <c r="Q12" s="46" t="s">
        <v>171</v>
      </c>
      <c r="R12" s="98" t="s">
        <v>71</v>
      </c>
      <c r="S12" s="46" t="s">
        <v>172</v>
      </c>
      <c r="T12" s="46" t="s">
        <v>173</v>
      </c>
      <c r="U12" s="60" t="s">
        <v>162</v>
      </c>
      <c r="W12" s="47" t="s">
        <v>84</v>
      </c>
    </row>
    <row r="13" spans="1:23" ht="75.75" customHeight="1">
      <c r="A13" s="40"/>
      <c r="B13" s="120"/>
      <c r="C13" s="36" t="s">
        <v>174</v>
      </c>
      <c r="D13" s="121"/>
      <c r="E13" s="121"/>
      <c r="F13" s="121"/>
      <c r="G13" s="121"/>
      <c r="H13" s="37"/>
      <c r="I13" s="37"/>
      <c r="J13" s="37"/>
      <c r="K13" s="37"/>
      <c r="L13" s="37"/>
      <c r="M13" s="37"/>
      <c r="N13" s="37"/>
      <c r="O13" s="85"/>
      <c r="P13" s="64"/>
      <c r="Q13" s="85"/>
      <c r="R13" s="85"/>
      <c r="S13" s="85"/>
      <c r="T13" s="85"/>
      <c r="U13" s="86"/>
    </row>
    <row r="14" spans="1:23" ht="384" customHeight="1">
      <c r="A14" s="40"/>
      <c r="B14" s="122">
        <v>2.1</v>
      </c>
      <c r="C14" s="55" t="s">
        <v>175</v>
      </c>
      <c r="D14" s="49" t="s">
        <v>176</v>
      </c>
      <c r="E14" s="49" t="s">
        <v>177</v>
      </c>
      <c r="F14" s="49" t="s">
        <v>178</v>
      </c>
      <c r="G14" s="49" t="s">
        <v>179</v>
      </c>
      <c r="H14" s="65" t="s">
        <v>180</v>
      </c>
      <c r="I14" s="58" t="s">
        <v>181</v>
      </c>
      <c r="J14" s="57" t="s">
        <v>182</v>
      </c>
      <c r="K14" s="57" t="s">
        <v>183</v>
      </c>
      <c r="L14" s="57" t="s">
        <v>184</v>
      </c>
      <c r="M14" s="57" t="s">
        <v>185</v>
      </c>
      <c r="N14" s="58" t="s">
        <v>186</v>
      </c>
      <c r="O14" s="58" t="s">
        <v>187</v>
      </c>
      <c r="P14" s="57" t="s">
        <v>188</v>
      </c>
      <c r="Q14" s="58" t="s">
        <v>189</v>
      </c>
      <c r="R14" s="58" t="s">
        <v>190</v>
      </c>
      <c r="S14" s="57" t="s">
        <v>191</v>
      </c>
      <c r="T14" s="57" t="s">
        <v>192</v>
      </c>
      <c r="U14" s="55" t="s">
        <v>175</v>
      </c>
    </row>
    <row r="15" spans="1:23" ht="228.75" customHeight="1">
      <c r="A15" s="40"/>
      <c r="B15" s="123" t="s">
        <v>193</v>
      </c>
      <c r="C15" s="97" t="s">
        <v>194</v>
      </c>
      <c r="D15" s="98" t="s">
        <v>195</v>
      </c>
      <c r="E15" s="98" t="s">
        <v>196</v>
      </c>
      <c r="F15" s="98" t="s">
        <v>197</v>
      </c>
      <c r="G15" s="98" t="s">
        <v>198</v>
      </c>
      <c r="H15" s="98" t="s">
        <v>199</v>
      </c>
      <c r="I15" s="98" t="s">
        <v>71</v>
      </c>
      <c r="J15" s="98" t="s">
        <v>71</v>
      </c>
      <c r="K15" s="98" t="s">
        <v>71</v>
      </c>
      <c r="L15" s="98" t="s">
        <v>71</v>
      </c>
      <c r="M15" s="98" t="s">
        <v>71</v>
      </c>
      <c r="N15" s="98" t="s">
        <v>71</v>
      </c>
      <c r="O15" s="98" t="s">
        <v>71</v>
      </c>
      <c r="P15" s="98" t="s">
        <v>71</v>
      </c>
      <c r="Q15" s="98" t="s">
        <v>71</v>
      </c>
      <c r="R15" s="98" t="s">
        <v>71</v>
      </c>
      <c r="S15" s="98" t="s">
        <v>71</v>
      </c>
      <c r="T15" s="98" t="s">
        <v>71</v>
      </c>
      <c r="U15" s="97" t="s">
        <v>194</v>
      </c>
    </row>
    <row r="16" spans="1:23" ht="138" customHeight="1">
      <c r="A16" s="40"/>
      <c r="B16" s="123">
        <v>2.2000000000000002</v>
      </c>
      <c r="C16" s="55" t="s">
        <v>200</v>
      </c>
      <c r="D16" s="49" t="s">
        <v>201</v>
      </c>
      <c r="E16" s="49" t="s">
        <v>202</v>
      </c>
      <c r="F16" s="49" t="s">
        <v>203</v>
      </c>
      <c r="G16" s="49" t="s">
        <v>204</v>
      </c>
      <c r="H16" s="70" t="s">
        <v>205</v>
      </c>
      <c r="I16" s="70" t="s">
        <v>206</v>
      </c>
      <c r="J16" s="70" t="s">
        <v>206</v>
      </c>
      <c r="K16" s="70" t="s">
        <v>207</v>
      </c>
      <c r="L16" s="57" t="s">
        <v>208</v>
      </c>
      <c r="M16" s="57" t="s">
        <v>209</v>
      </c>
      <c r="N16" s="57" t="s">
        <v>210</v>
      </c>
      <c r="O16" s="57" t="s">
        <v>211</v>
      </c>
      <c r="P16" s="57" t="s">
        <v>212</v>
      </c>
      <c r="Q16" s="57" t="s">
        <v>213</v>
      </c>
      <c r="R16" s="57" t="s">
        <v>214</v>
      </c>
      <c r="S16" s="57" t="s">
        <v>215</v>
      </c>
      <c r="T16" s="57" t="s">
        <v>216</v>
      </c>
      <c r="U16" s="55" t="s">
        <v>200</v>
      </c>
    </row>
    <row r="17" spans="1:24" ht="152.25" customHeight="1">
      <c r="A17" s="40"/>
      <c r="B17" s="123" t="s">
        <v>217</v>
      </c>
      <c r="C17" s="97" t="s">
        <v>218</v>
      </c>
      <c r="D17" s="98" t="s">
        <v>71</v>
      </c>
      <c r="E17" s="98" t="s">
        <v>71</v>
      </c>
      <c r="F17" s="98" t="s">
        <v>71</v>
      </c>
      <c r="G17" s="98" t="s">
        <v>71</v>
      </c>
      <c r="H17" s="98" t="s">
        <v>71</v>
      </c>
      <c r="I17" s="98" t="s">
        <v>71</v>
      </c>
      <c r="J17" s="98" t="s">
        <v>71</v>
      </c>
      <c r="K17" s="98" t="s">
        <v>71</v>
      </c>
      <c r="L17" s="98" t="s">
        <v>71</v>
      </c>
      <c r="M17" s="98" t="s">
        <v>71</v>
      </c>
      <c r="N17" s="98" t="s">
        <v>71</v>
      </c>
      <c r="O17" s="98" t="s">
        <v>71</v>
      </c>
      <c r="P17" s="98" t="s">
        <v>71</v>
      </c>
      <c r="Q17" s="98" t="s">
        <v>71</v>
      </c>
      <c r="R17" s="98" t="s">
        <v>71</v>
      </c>
      <c r="S17" s="98" t="s">
        <v>71</v>
      </c>
      <c r="T17" s="98" t="s">
        <v>71</v>
      </c>
      <c r="U17" s="97" t="s">
        <v>218</v>
      </c>
    </row>
    <row r="18" spans="1:24" ht="275.25" customHeight="1">
      <c r="A18" s="124"/>
      <c r="B18" s="123">
        <v>2.2999999999999998</v>
      </c>
      <c r="C18" s="55" t="s">
        <v>219</v>
      </c>
      <c r="D18" s="44"/>
      <c r="E18" s="44"/>
      <c r="F18" s="44"/>
      <c r="G18" s="49" t="s">
        <v>220</v>
      </c>
      <c r="H18" s="70" t="s">
        <v>221</v>
      </c>
      <c r="I18" s="49" t="s">
        <v>222</v>
      </c>
      <c r="J18" s="49" t="s">
        <v>223</v>
      </c>
      <c r="K18" s="58" t="s">
        <v>224</v>
      </c>
      <c r="L18" s="58" t="s">
        <v>225</v>
      </c>
      <c r="M18" s="57" t="s">
        <v>226</v>
      </c>
      <c r="N18" s="57" t="s">
        <v>227</v>
      </c>
      <c r="O18" s="53" t="s">
        <v>228</v>
      </c>
      <c r="P18" s="57" t="s">
        <v>229</v>
      </c>
      <c r="Q18" s="57" t="s">
        <v>230</v>
      </c>
      <c r="R18" s="57" t="s">
        <v>231</v>
      </c>
      <c r="S18" s="57" t="s">
        <v>232</v>
      </c>
      <c r="T18" s="57" t="s">
        <v>232</v>
      </c>
      <c r="U18" s="55" t="s">
        <v>219</v>
      </c>
    </row>
    <row r="19" spans="1:24" ht="68.25" customHeight="1">
      <c r="A19" s="34" t="s">
        <v>233</v>
      </c>
      <c r="B19" s="123" t="s">
        <v>234</v>
      </c>
      <c r="C19" s="97" t="s">
        <v>235</v>
      </c>
      <c r="D19" s="98" t="s">
        <v>71</v>
      </c>
      <c r="E19" s="98" t="s">
        <v>71</v>
      </c>
      <c r="F19" s="98" t="s">
        <v>71</v>
      </c>
      <c r="G19" s="98" t="s">
        <v>71</v>
      </c>
      <c r="H19" s="98" t="s">
        <v>71</v>
      </c>
      <c r="I19" s="98" t="s">
        <v>71</v>
      </c>
      <c r="J19" s="98" t="s">
        <v>71</v>
      </c>
      <c r="K19" s="98" t="s">
        <v>71</v>
      </c>
      <c r="L19" s="98" t="s">
        <v>71</v>
      </c>
      <c r="M19" s="98" t="s">
        <v>71</v>
      </c>
      <c r="N19" s="98" t="s">
        <v>71</v>
      </c>
      <c r="O19" s="98" t="s">
        <v>71</v>
      </c>
      <c r="P19" s="98" t="s">
        <v>71</v>
      </c>
      <c r="Q19" s="98" t="s">
        <v>71</v>
      </c>
      <c r="R19" s="98" t="s">
        <v>71</v>
      </c>
      <c r="S19" s="98" t="s">
        <v>71</v>
      </c>
      <c r="T19" s="98" t="s">
        <v>71</v>
      </c>
      <c r="U19" s="97" t="s">
        <v>235</v>
      </c>
    </row>
    <row r="20" spans="1:24" ht="73.5" customHeight="1">
      <c r="A20" s="40"/>
      <c r="B20" s="127"/>
      <c r="C20" s="125" t="s">
        <v>236</v>
      </c>
      <c r="D20" s="85"/>
      <c r="E20" s="85"/>
      <c r="F20" s="85"/>
      <c r="G20" s="85"/>
      <c r="H20" s="85"/>
      <c r="I20" s="37"/>
      <c r="J20" s="37"/>
      <c r="K20" s="37"/>
      <c r="L20" s="37"/>
      <c r="M20" s="37"/>
      <c r="N20" s="37"/>
      <c r="O20" s="75"/>
      <c r="P20" s="76"/>
      <c r="Q20" s="37"/>
      <c r="R20" s="37"/>
      <c r="S20" s="37"/>
      <c r="T20" s="37"/>
      <c r="U20" s="37"/>
    </row>
    <row r="21" spans="1:24" ht="285" customHeight="1">
      <c r="A21" s="40"/>
      <c r="B21" s="123">
        <v>3.1</v>
      </c>
      <c r="C21" s="55" t="s">
        <v>237</v>
      </c>
      <c r="D21" s="49" t="s">
        <v>238</v>
      </c>
      <c r="E21" s="49" t="s">
        <v>239</v>
      </c>
      <c r="F21" s="49" t="s">
        <v>240</v>
      </c>
      <c r="G21" s="49" t="s">
        <v>241</v>
      </c>
      <c r="H21" s="49" t="s">
        <v>242</v>
      </c>
      <c r="I21" s="57" t="s">
        <v>243</v>
      </c>
      <c r="J21" s="57" t="s">
        <v>244</v>
      </c>
      <c r="K21" s="57" t="s">
        <v>245</v>
      </c>
      <c r="L21" s="57" t="s">
        <v>246</v>
      </c>
      <c r="M21" s="57" t="s">
        <v>247</v>
      </c>
      <c r="N21" s="57" t="s">
        <v>248</v>
      </c>
      <c r="O21" s="57" t="s">
        <v>249</v>
      </c>
      <c r="P21" s="57" t="s">
        <v>250</v>
      </c>
      <c r="Q21" s="58" t="s">
        <v>251</v>
      </c>
      <c r="R21" s="58" t="s">
        <v>252</v>
      </c>
      <c r="S21" s="58" t="s">
        <v>253</v>
      </c>
      <c r="T21" s="58" t="s">
        <v>254</v>
      </c>
      <c r="U21" s="55" t="s">
        <v>255</v>
      </c>
    </row>
    <row r="22" spans="1:24" ht="153">
      <c r="A22" s="40"/>
      <c r="B22" s="115" t="s">
        <v>256</v>
      </c>
      <c r="C22" s="97" t="s">
        <v>257</v>
      </c>
      <c r="D22" s="98" t="s">
        <v>71</v>
      </c>
      <c r="E22" s="98" t="s">
        <v>71</v>
      </c>
      <c r="F22" s="98" t="s">
        <v>71</v>
      </c>
      <c r="G22" s="98" t="s">
        <v>71</v>
      </c>
      <c r="H22" s="98" t="s">
        <v>71</v>
      </c>
      <c r="I22" s="98" t="s">
        <v>71</v>
      </c>
      <c r="J22" s="98" t="s">
        <v>71</v>
      </c>
      <c r="K22" s="98" t="s">
        <v>258</v>
      </c>
      <c r="L22" s="98" t="s">
        <v>71</v>
      </c>
      <c r="M22" s="98" t="s">
        <v>71</v>
      </c>
      <c r="N22" s="98" t="s">
        <v>71</v>
      </c>
      <c r="O22" s="126" t="s">
        <v>259</v>
      </c>
      <c r="P22" s="98" t="s">
        <v>71</v>
      </c>
      <c r="Q22" s="98" t="s">
        <v>71</v>
      </c>
      <c r="R22" s="98" t="s">
        <v>71</v>
      </c>
      <c r="S22" s="98" t="s">
        <v>260</v>
      </c>
      <c r="T22" s="98" t="s">
        <v>261</v>
      </c>
      <c r="U22" s="97" t="s">
        <v>262</v>
      </c>
    </row>
    <row r="23" spans="1:24" ht="285" customHeight="1">
      <c r="A23" s="40"/>
      <c r="B23" s="115">
        <v>3.2</v>
      </c>
      <c r="C23" s="55" t="s">
        <v>263</v>
      </c>
      <c r="D23" s="49" t="s">
        <v>264</v>
      </c>
      <c r="E23" s="49" t="s">
        <v>265</v>
      </c>
      <c r="F23" s="49" t="s">
        <v>266</v>
      </c>
      <c r="G23" s="49" t="s">
        <v>267</v>
      </c>
      <c r="H23" s="77" t="s">
        <v>268</v>
      </c>
      <c r="I23" s="77" t="s">
        <v>269</v>
      </c>
      <c r="J23" s="77" t="s">
        <v>270</v>
      </c>
      <c r="K23" s="78" t="s">
        <v>271</v>
      </c>
      <c r="L23" s="78" t="s">
        <v>272</v>
      </c>
      <c r="M23" s="78" t="s">
        <v>273</v>
      </c>
      <c r="N23" s="78" t="s">
        <v>274</v>
      </c>
      <c r="O23" s="78" t="s">
        <v>275</v>
      </c>
      <c r="P23" s="78" t="s">
        <v>276</v>
      </c>
      <c r="Q23" s="78" t="s">
        <v>277</v>
      </c>
      <c r="R23" s="78" t="s">
        <v>278</v>
      </c>
      <c r="S23" s="78" t="s">
        <v>279</v>
      </c>
      <c r="T23" s="78" t="s">
        <v>280</v>
      </c>
      <c r="U23" s="55" t="s">
        <v>263</v>
      </c>
    </row>
    <row r="24" spans="1:24" ht="364.5" customHeight="1">
      <c r="A24" s="40"/>
      <c r="B24" s="115" t="s">
        <v>281</v>
      </c>
      <c r="C24" s="97" t="s">
        <v>282</v>
      </c>
      <c r="D24" s="79"/>
      <c r="E24" s="98" t="s">
        <v>283</v>
      </c>
      <c r="F24" s="98" t="s">
        <v>284</v>
      </c>
      <c r="G24" s="98" t="s">
        <v>285</v>
      </c>
      <c r="H24" s="98" t="s">
        <v>286</v>
      </c>
      <c r="I24" s="98" t="s">
        <v>287</v>
      </c>
      <c r="J24" s="98" t="s">
        <v>288</v>
      </c>
      <c r="K24" s="98" t="s">
        <v>289</v>
      </c>
      <c r="L24" s="98" t="s">
        <v>290</v>
      </c>
      <c r="M24" s="98" t="s">
        <v>291</v>
      </c>
      <c r="N24" s="98" t="s">
        <v>292</v>
      </c>
      <c r="O24" s="98" t="s">
        <v>293</v>
      </c>
      <c r="P24" s="98" t="s">
        <v>294</v>
      </c>
      <c r="Q24" s="98" t="s">
        <v>295</v>
      </c>
      <c r="R24" s="98" t="s">
        <v>296</v>
      </c>
      <c r="S24" s="98" t="s">
        <v>297</v>
      </c>
      <c r="T24" s="98" t="s">
        <v>71</v>
      </c>
      <c r="U24" s="97" t="s">
        <v>282</v>
      </c>
    </row>
    <row r="25" spans="1:24" ht="375" customHeight="1">
      <c r="A25" s="124"/>
      <c r="B25" s="115">
        <v>3.3</v>
      </c>
      <c r="C25" s="55" t="s">
        <v>298</v>
      </c>
      <c r="D25" s="44"/>
      <c r="E25" s="44"/>
      <c r="F25" s="49" t="s">
        <v>299</v>
      </c>
      <c r="G25" s="49" t="s">
        <v>300</v>
      </c>
      <c r="H25" s="80" t="s">
        <v>301</v>
      </c>
      <c r="I25" s="80" t="s">
        <v>302</v>
      </c>
      <c r="J25" s="80" t="s">
        <v>303</v>
      </c>
      <c r="K25" s="80" t="s">
        <v>304</v>
      </c>
      <c r="L25" s="80" t="s">
        <v>305</v>
      </c>
      <c r="M25" s="78" t="s">
        <v>306</v>
      </c>
      <c r="N25" s="80" t="s">
        <v>307</v>
      </c>
      <c r="O25" s="80" t="s">
        <v>308</v>
      </c>
      <c r="P25" s="78" t="s">
        <v>309</v>
      </c>
      <c r="Q25" s="80" t="s">
        <v>310</v>
      </c>
      <c r="R25" s="80" t="s">
        <v>311</v>
      </c>
      <c r="S25" s="80" t="s">
        <v>312</v>
      </c>
      <c r="T25" s="80" t="s">
        <v>313</v>
      </c>
      <c r="U25" s="55" t="s">
        <v>298</v>
      </c>
    </row>
    <row r="26" spans="1:24" ht="198.75" customHeight="1">
      <c r="A26" s="124"/>
      <c r="B26" s="120" t="s">
        <v>314</v>
      </c>
      <c r="C26" s="82" t="s">
        <v>315</v>
      </c>
      <c r="D26" s="79"/>
      <c r="E26" s="79"/>
      <c r="F26" s="98" t="s">
        <v>71</v>
      </c>
      <c r="G26" s="98" t="s">
        <v>71</v>
      </c>
      <c r="H26" s="98" t="s">
        <v>71</v>
      </c>
      <c r="I26" s="98" t="s">
        <v>71</v>
      </c>
      <c r="J26" s="98" t="s">
        <v>71</v>
      </c>
      <c r="K26" s="98" t="s">
        <v>71</v>
      </c>
      <c r="L26" s="98" t="s">
        <v>71</v>
      </c>
      <c r="M26" s="98" t="s">
        <v>71</v>
      </c>
      <c r="N26" s="98" t="s">
        <v>71</v>
      </c>
      <c r="O26" s="98" t="s">
        <v>71</v>
      </c>
      <c r="P26" s="98" t="s">
        <v>71</v>
      </c>
      <c r="Q26" s="98" t="s">
        <v>71</v>
      </c>
      <c r="R26" s="98" t="s">
        <v>71</v>
      </c>
      <c r="S26" s="98" t="s">
        <v>316</v>
      </c>
      <c r="T26" s="98" t="s">
        <v>317</v>
      </c>
      <c r="U26" s="82" t="s">
        <v>315</v>
      </c>
    </row>
    <row r="27" spans="1:24" ht="77.25" customHeight="1">
      <c r="A27" s="40"/>
      <c r="B27" s="120"/>
      <c r="C27" s="84" t="s">
        <v>318</v>
      </c>
      <c r="D27" s="85"/>
      <c r="E27" s="85"/>
      <c r="F27" s="85"/>
      <c r="G27" s="85"/>
      <c r="H27" s="85"/>
      <c r="I27" s="85"/>
      <c r="J27" s="85"/>
      <c r="K27" s="85"/>
      <c r="L27" s="85"/>
      <c r="M27" s="85"/>
      <c r="N27" s="85"/>
      <c r="O27" s="64"/>
      <c r="P27" s="85"/>
      <c r="Q27" s="85"/>
      <c r="R27" s="85"/>
      <c r="S27" s="85"/>
      <c r="T27" s="85"/>
      <c r="U27" s="86"/>
    </row>
    <row r="28" spans="1:24" ht="252.75" customHeight="1">
      <c r="A28" s="34" t="s">
        <v>319</v>
      </c>
      <c r="B28" s="127">
        <v>4.0999999999999996</v>
      </c>
      <c r="C28" s="93" t="s">
        <v>320</v>
      </c>
      <c r="D28" s="94" t="s">
        <v>321</v>
      </c>
      <c r="E28" s="94" t="s">
        <v>322</v>
      </c>
      <c r="F28" s="94" t="s">
        <v>323</v>
      </c>
      <c r="G28" s="94" t="s">
        <v>324</v>
      </c>
      <c r="H28" s="94" t="s">
        <v>325</v>
      </c>
      <c r="I28" s="94" t="s">
        <v>326</v>
      </c>
      <c r="J28" s="17" t="s">
        <v>327</v>
      </c>
      <c r="K28" s="17" t="s">
        <v>328</v>
      </c>
      <c r="L28" s="17" t="s">
        <v>329</v>
      </c>
      <c r="M28" s="17" t="s">
        <v>330</v>
      </c>
      <c r="N28" s="17" t="s">
        <v>331</v>
      </c>
      <c r="O28" s="17" t="s">
        <v>332</v>
      </c>
      <c r="P28" s="17" t="s">
        <v>333</v>
      </c>
      <c r="Q28" s="17" t="s">
        <v>334</v>
      </c>
      <c r="R28" s="17" t="s">
        <v>335</v>
      </c>
      <c r="S28" s="17" t="s">
        <v>336</v>
      </c>
      <c r="T28" s="17" t="s">
        <v>337</v>
      </c>
      <c r="U28" s="93" t="s">
        <v>320</v>
      </c>
    </row>
    <row r="29" spans="1:24" ht="409.5" customHeight="1">
      <c r="A29" s="40"/>
      <c r="B29" s="88" t="s">
        <v>338</v>
      </c>
      <c r="C29" s="89" t="s">
        <v>339</v>
      </c>
      <c r="D29" s="90" t="s">
        <v>340</v>
      </c>
      <c r="E29" s="90" t="s">
        <v>341</v>
      </c>
      <c r="F29" s="90" t="s">
        <v>342</v>
      </c>
      <c r="G29" s="90" t="s">
        <v>343</v>
      </c>
      <c r="H29" s="90" t="s">
        <v>344</v>
      </c>
      <c r="I29" s="90" t="s">
        <v>345</v>
      </c>
      <c r="J29" s="90" t="s">
        <v>346</v>
      </c>
      <c r="K29" s="90" t="s">
        <v>347</v>
      </c>
      <c r="L29" s="90" t="s">
        <v>348</v>
      </c>
      <c r="M29" s="90" t="s">
        <v>349</v>
      </c>
      <c r="N29" s="90" t="s">
        <v>350</v>
      </c>
      <c r="O29" s="90" t="s">
        <v>351</v>
      </c>
      <c r="P29" s="90" t="s">
        <v>352</v>
      </c>
      <c r="Q29" s="90" t="s">
        <v>353</v>
      </c>
      <c r="R29" s="90" t="s">
        <v>354</v>
      </c>
      <c r="S29" s="90" t="s">
        <v>355</v>
      </c>
      <c r="T29" s="90" t="s">
        <v>356</v>
      </c>
      <c r="U29" s="89" t="s">
        <v>339</v>
      </c>
      <c r="V29" s="129"/>
      <c r="W29" s="130" t="s">
        <v>84</v>
      </c>
      <c r="X29" s="131"/>
    </row>
    <row r="30" spans="1:24" ht="351" customHeight="1">
      <c r="A30" s="40"/>
      <c r="B30" s="127">
        <v>4.2</v>
      </c>
      <c r="C30" s="93" t="s">
        <v>357</v>
      </c>
      <c r="D30" s="94" t="s">
        <v>358</v>
      </c>
      <c r="E30" s="94" t="s">
        <v>359</v>
      </c>
      <c r="F30" s="94" t="s">
        <v>360</v>
      </c>
      <c r="G30" s="94" t="s">
        <v>361</v>
      </c>
      <c r="H30" s="94" t="s">
        <v>362</v>
      </c>
      <c r="I30" s="17" t="s">
        <v>363</v>
      </c>
      <c r="J30" s="17" t="s">
        <v>364</v>
      </c>
      <c r="K30" s="17" t="s">
        <v>365</v>
      </c>
      <c r="L30" s="17" t="s">
        <v>366</v>
      </c>
      <c r="M30" s="17" t="s">
        <v>367</v>
      </c>
      <c r="N30" s="17" t="s">
        <v>368</v>
      </c>
      <c r="O30" s="17" t="s">
        <v>369</v>
      </c>
      <c r="P30" s="132" t="s">
        <v>370</v>
      </c>
      <c r="Q30" s="132" t="s">
        <v>371</v>
      </c>
      <c r="R30" s="132" t="s">
        <v>372</v>
      </c>
      <c r="S30" s="132" t="s">
        <v>373</v>
      </c>
      <c r="T30" s="132" t="s">
        <v>374</v>
      </c>
      <c r="U30" s="93" t="s">
        <v>357</v>
      </c>
    </row>
    <row r="31" spans="1:24" ht="409.5">
      <c r="A31" s="124"/>
      <c r="B31" s="104" t="s">
        <v>375</v>
      </c>
      <c r="C31" s="97" t="s">
        <v>376</v>
      </c>
      <c r="D31" s="98" t="s">
        <v>377</v>
      </c>
      <c r="E31" s="98" t="s">
        <v>378</v>
      </c>
      <c r="F31" s="98" t="s">
        <v>379</v>
      </c>
      <c r="G31" s="98" t="s">
        <v>380</v>
      </c>
      <c r="H31" s="98" t="s">
        <v>381</v>
      </c>
      <c r="I31" s="98" t="s">
        <v>382</v>
      </c>
      <c r="J31" s="98" t="s">
        <v>383</v>
      </c>
      <c r="K31" s="98" t="s">
        <v>384</v>
      </c>
      <c r="L31" s="98" t="s">
        <v>385</v>
      </c>
      <c r="M31" s="98" t="s">
        <v>386</v>
      </c>
      <c r="N31" s="98" t="s">
        <v>387</v>
      </c>
      <c r="O31" s="98" t="s">
        <v>388</v>
      </c>
      <c r="P31" s="98" t="s">
        <v>389</v>
      </c>
      <c r="Q31" s="98" t="s">
        <v>390</v>
      </c>
      <c r="R31" s="98" t="s">
        <v>391</v>
      </c>
      <c r="S31" s="98" t="s">
        <v>392</v>
      </c>
      <c r="T31" s="98" t="s">
        <v>393</v>
      </c>
      <c r="U31" s="97" t="s">
        <v>376</v>
      </c>
      <c r="W31" s="47" t="s">
        <v>84</v>
      </c>
    </row>
    <row r="32" spans="1:24">
      <c r="A32" s="99"/>
      <c r="B32" s="100"/>
      <c r="C32" s="133"/>
      <c r="D32" s="100"/>
      <c r="E32" s="100"/>
      <c r="F32" s="100"/>
      <c r="G32" s="100"/>
      <c r="H32" s="133"/>
      <c r="I32" s="133"/>
      <c r="J32" s="133"/>
      <c r="K32" s="133"/>
      <c r="L32" s="133"/>
      <c r="M32" s="133"/>
      <c r="N32" s="133"/>
      <c r="O32" s="133"/>
      <c r="P32" s="133"/>
      <c r="Q32" s="133"/>
      <c r="R32" s="134"/>
      <c r="S32" s="133"/>
      <c r="T32" s="133"/>
      <c r="U32" s="133"/>
    </row>
    <row r="33" spans="1:21">
      <c r="A33" s="99"/>
      <c r="B33" s="100"/>
      <c r="C33" s="100"/>
      <c r="D33" s="100"/>
      <c r="E33" s="100"/>
      <c r="F33" s="100"/>
      <c r="G33" s="100"/>
      <c r="H33" s="100"/>
      <c r="I33" s="100"/>
      <c r="J33" s="100"/>
      <c r="K33" s="100"/>
      <c r="L33" s="100"/>
      <c r="M33" s="100"/>
      <c r="N33" s="100"/>
      <c r="O33" s="100"/>
      <c r="P33" s="100"/>
      <c r="Q33" s="100"/>
      <c r="R33" s="100"/>
      <c r="S33" s="100"/>
      <c r="T33" s="100"/>
      <c r="U33" s="100"/>
    </row>
    <row r="34" spans="1:21">
      <c r="A34" s="100"/>
      <c r="D34" s="100"/>
      <c r="E34" s="100"/>
      <c r="F34" s="100"/>
      <c r="G34" s="100"/>
    </row>
    <row r="35" spans="1:21">
      <c r="A35" s="100"/>
      <c r="B35" s="25" t="s">
        <v>394</v>
      </c>
      <c r="C35" s="25" t="s">
        <v>395</v>
      </c>
      <c r="D35" s="100"/>
      <c r="E35" s="100"/>
      <c r="F35" s="100"/>
      <c r="G35" s="100"/>
    </row>
    <row r="36" spans="1:21">
      <c r="B36" s="25" t="s">
        <v>396</v>
      </c>
      <c r="C36" s="25" t="s">
        <v>397</v>
      </c>
      <c r="D36" s="100"/>
      <c r="E36" s="100"/>
      <c r="F36" s="100"/>
      <c r="G36" s="100"/>
    </row>
    <row r="37" spans="1:21">
      <c r="D37" s="100"/>
      <c r="E37" s="100"/>
      <c r="F37" s="100"/>
      <c r="G37" s="100"/>
    </row>
    <row r="38" spans="1:21">
      <c r="D38" s="100"/>
      <c r="E38" s="100"/>
      <c r="F38" s="100"/>
      <c r="G38" s="100"/>
    </row>
    <row r="39" spans="1:21">
      <c r="D39" s="100"/>
      <c r="E39" s="100"/>
      <c r="F39" s="100"/>
      <c r="G39" s="100"/>
    </row>
    <row r="40" spans="1:21">
      <c r="D40" s="100"/>
      <c r="E40" s="100"/>
      <c r="F40" s="100"/>
      <c r="G40" s="100"/>
    </row>
    <row r="41" spans="1:21">
      <c r="D41" s="100"/>
      <c r="E41" s="100"/>
      <c r="F41" s="100"/>
      <c r="G41" s="100"/>
    </row>
    <row r="42" spans="1:21">
      <c r="D42" s="100"/>
      <c r="E42" s="100"/>
      <c r="F42" s="100"/>
      <c r="G42" s="100"/>
    </row>
    <row r="43" spans="1:21">
      <c r="D43" s="100"/>
      <c r="E43" s="100"/>
      <c r="F43" s="100"/>
      <c r="G43" s="100"/>
    </row>
    <row r="44" spans="1:21">
      <c r="D44" s="100"/>
      <c r="E44" s="100"/>
      <c r="F44" s="100"/>
      <c r="G44" s="100"/>
    </row>
    <row r="45" spans="1:21">
      <c r="D45" s="100"/>
      <c r="E45" s="100"/>
      <c r="F45" s="100"/>
      <c r="G45" s="100"/>
    </row>
    <row r="46" spans="1:21">
      <c r="D46" s="100"/>
      <c r="E46" s="100"/>
      <c r="F46" s="100"/>
      <c r="G46" s="100"/>
    </row>
    <row r="47" spans="1:21">
      <c r="D47" s="100"/>
      <c r="E47" s="100"/>
      <c r="F47" s="100"/>
      <c r="G47" s="100"/>
    </row>
    <row r="48" spans="1:21">
      <c r="D48" s="100"/>
      <c r="E48" s="100"/>
      <c r="F48" s="100"/>
      <c r="G48" s="100"/>
    </row>
    <row r="49" spans="4:7">
      <c r="D49" s="100"/>
      <c r="E49" s="100"/>
      <c r="F49" s="100"/>
      <c r="G49" s="100"/>
    </row>
    <row r="50" spans="4:7">
      <c r="D50" s="100"/>
      <c r="E50" s="100"/>
      <c r="F50" s="100"/>
      <c r="G50" s="100"/>
    </row>
    <row r="51" spans="4:7">
      <c r="D51" s="100"/>
      <c r="E51" s="100"/>
      <c r="F51" s="100"/>
      <c r="G51" s="100"/>
    </row>
    <row r="52" spans="4:7">
      <c r="D52" s="100"/>
      <c r="E52" s="100"/>
      <c r="F52" s="100"/>
      <c r="G52" s="100"/>
    </row>
    <row r="53" spans="4:7">
      <c r="D53" s="100"/>
      <c r="E53" s="100"/>
      <c r="F53" s="100"/>
      <c r="G53" s="100"/>
    </row>
    <row r="54" spans="4:7">
      <c r="D54" s="100"/>
      <c r="E54" s="100"/>
      <c r="F54" s="100"/>
      <c r="G54" s="100"/>
    </row>
    <row r="55" spans="4:7">
      <c r="D55" s="100"/>
      <c r="E55" s="100"/>
      <c r="F55" s="100"/>
      <c r="G55" s="100"/>
    </row>
    <row r="56" spans="4:7">
      <c r="D56" s="100"/>
      <c r="E56" s="100"/>
      <c r="F56" s="100"/>
      <c r="G56" s="100"/>
    </row>
    <row r="57" spans="4:7">
      <c r="D57" s="100"/>
      <c r="E57" s="100"/>
      <c r="F57" s="100"/>
      <c r="G57" s="100"/>
    </row>
    <row r="58" spans="4:7">
      <c r="D58" s="100"/>
      <c r="E58" s="100"/>
      <c r="F58" s="100"/>
      <c r="G58" s="100"/>
    </row>
    <row r="59" spans="4:7">
      <c r="D59" s="100"/>
      <c r="E59" s="100"/>
      <c r="F59" s="100"/>
      <c r="G59" s="100"/>
    </row>
    <row r="60" spans="4:7">
      <c r="D60" s="100"/>
      <c r="E60" s="100"/>
      <c r="F60" s="100"/>
      <c r="G60" s="100"/>
    </row>
    <row r="61" spans="4:7">
      <c r="D61" s="100"/>
      <c r="E61" s="100"/>
      <c r="F61" s="100"/>
      <c r="G61" s="100"/>
    </row>
    <row r="62" spans="4:7">
      <c r="D62" s="100"/>
      <c r="E62" s="100"/>
      <c r="F62" s="100"/>
      <c r="G62" s="100"/>
    </row>
    <row r="63" spans="4:7">
      <c r="D63" s="100"/>
      <c r="E63" s="100"/>
      <c r="F63" s="100"/>
      <c r="G63" s="100"/>
    </row>
    <row r="64" spans="4:7">
      <c r="D64" s="100"/>
      <c r="E64" s="100"/>
      <c r="F64" s="100"/>
      <c r="G64" s="100"/>
    </row>
    <row r="65" spans="4:7">
      <c r="D65" s="100"/>
      <c r="E65" s="100"/>
      <c r="F65" s="100"/>
      <c r="G65" s="100"/>
    </row>
    <row r="66" spans="4:7">
      <c r="D66" s="100"/>
      <c r="E66" s="100"/>
      <c r="F66" s="100"/>
      <c r="G66" s="100"/>
    </row>
    <row r="67" spans="4:7">
      <c r="D67" s="100"/>
      <c r="E67" s="100"/>
      <c r="F67" s="100"/>
      <c r="G67" s="100"/>
    </row>
    <row r="68" spans="4:7">
      <c r="D68" s="100"/>
      <c r="E68" s="100"/>
      <c r="F68" s="100"/>
      <c r="G68" s="100"/>
    </row>
    <row r="69" spans="4:7">
      <c r="D69" s="100"/>
      <c r="E69" s="100"/>
      <c r="F69" s="100"/>
      <c r="G69" s="100"/>
    </row>
    <row r="70" spans="4:7">
      <c r="D70" s="100"/>
      <c r="E70" s="100"/>
      <c r="F70" s="100"/>
      <c r="G70" s="100"/>
    </row>
    <row r="71" spans="4:7">
      <c r="D71" s="100"/>
      <c r="E71" s="100"/>
      <c r="F71" s="100"/>
      <c r="G71" s="100"/>
    </row>
    <row r="72" spans="4:7">
      <c r="D72" s="100"/>
      <c r="E72" s="100"/>
      <c r="F72" s="100"/>
      <c r="G72" s="100"/>
    </row>
    <row r="73" spans="4:7">
      <c r="D73" s="100"/>
      <c r="E73" s="100"/>
      <c r="F73" s="100"/>
      <c r="G73" s="100"/>
    </row>
    <row r="74" spans="4:7">
      <c r="D74" s="100"/>
      <c r="E74" s="100"/>
      <c r="F74" s="100"/>
      <c r="G74" s="100"/>
    </row>
    <row r="75" spans="4:7">
      <c r="D75" s="100"/>
      <c r="E75" s="100"/>
      <c r="F75" s="100"/>
      <c r="G75" s="100"/>
    </row>
    <row r="76" spans="4:7">
      <c r="D76" s="100"/>
      <c r="E76" s="100"/>
      <c r="F76" s="100"/>
      <c r="G76" s="100"/>
    </row>
    <row r="77" spans="4:7">
      <c r="D77" s="100"/>
      <c r="E77" s="100"/>
      <c r="F77" s="100"/>
      <c r="G77" s="100"/>
    </row>
    <row r="78" spans="4:7">
      <c r="D78" s="100"/>
      <c r="E78" s="100"/>
      <c r="F78" s="100"/>
      <c r="G78" s="100"/>
    </row>
    <row r="79" spans="4:7">
      <c r="D79" s="100"/>
      <c r="E79" s="100"/>
      <c r="F79" s="100"/>
      <c r="G79" s="100"/>
    </row>
    <row r="80" spans="4:7">
      <c r="D80" s="100"/>
      <c r="E80" s="100"/>
      <c r="F80" s="100"/>
      <c r="G80" s="100"/>
    </row>
    <row r="81" spans="4:7">
      <c r="D81" s="100"/>
      <c r="E81" s="100"/>
      <c r="F81" s="100"/>
      <c r="G81" s="100"/>
    </row>
    <row r="82" spans="4:7">
      <c r="D82" s="100"/>
      <c r="E82" s="100"/>
      <c r="F82" s="100"/>
      <c r="G82" s="100"/>
    </row>
    <row r="83" spans="4:7">
      <c r="D83" s="100"/>
      <c r="E83" s="100"/>
      <c r="F83" s="100"/>
      <c r="G83" s="100"/>
    </row>
    <row r="84" spans="4:7">
      <c r="D84" s="100"/>
      <c r="E84" s="100"/>
      <c r="F84" s="100"/>
      <c r="G84" s="100"/>
    </row>
    <row r="85" spans="4:7">
      <c r="D85" s="100"/>
      <c r="E85" s="100"/>
      <c r="F85" s="100"/>
      <c r="G85" s="100"/>
    </row>
    <row r="86" spans="4:7">
      <c r="D86" s="100"/>
      <c r="E86" s="100"/>
      <c r="F86" s="100"/>
      <c r="G86" s="100"/>
    </row>
    <row r="87" spans="4:7">
      <c r="D87" s="100"/>
      <c r="E87" s="100"/>
      <c r="F87" s="100"/>
      <c r="G87" s="100"/>
    </row>
    <row r="88" spans="4:7">
      <c r="D88" s="100"/>
      <c r="E88" s="100"/>
      <c r="F88" s="100"/>
      <c r="G88" s="100"/>
    </row>
    <row r="89" spans="4:7">
      <c r="D89" s="100"/>
      <c r="E89" s="100"/>
      <c r="F89" s="100"/>
      <c r="G89" s="100"/>
    </row>
    <row r="90" spans="4:7">
      <c r="D90" s="100"/>
      <c r="E90" s="100"/>
      <c r="F90" s="100"/>
      <c r="G90" s="100"/>
    </row>
    <row r="91" spans="4:7">
      <c r="D91" s="100"/>
      <c r="E91" s="100"/>
      <c r="F91" s="100"/>
      <c r="G91" s="100"/>
    </row>
    <row r="92" spans="4:7">
      <c r="D92" s="100"/>
      <c r="E92" s="100"/>
      <c r="F92" s="100"/>
      <c r="G92" s="100"/>
    </row>
    <row r="93" spans="4:7">
      <c r="D93" s="100"/>
      <c r="E93" s="100"/>
      <c r="F93" s="100"/>
      <c r="G93" s="100"/>
    </row>
    <row r="94" spans="4:7">
      <c r="D94" s="100"/>
      <c r="E94" s="100"/>
      <c r="F94" s="100"/>
      <c r="G94" s="100"/>
    </row>
    <row r="95" spans="4:7">
      <c r="D95" s="100"/>
      <c r="E95" s="100"/>
      <c r="F95" s="100"/>
      <c r="G95" s="100"/>
    </row>
    <row r="96" spans="4:7">
      <c r="D96" s="100"/>
      <c r="E96" s="100"/>
      <c r="F96" s="100"/>
      <c r="G96" s="100"/>
    </row>
    <row r="97" spans="4:7">
      <c r="D97" s="100"/>
      <c r="E97" s="100"/>
      <c r="F97" s="100"/>
      <c r="G97" s="100"/>
    </row>
    <row r="98" spans="4:7">
      <c r="D98" s="100"/>
      <c r="E98" s="100"/>
      <c r="F98" s="100"/>
      <c r="G98" s="100"/>
    </row>
    <row r="99" spans="4:7">
      <c r="D99" s="100"/>
      <c r="E99" s="100"/>
      <c r="F99" s="100"/>
      <c r="G99" s="100"/>
    </row>
    <row r="100" spans="4:7">
      <c r="D100" s="100"/>
      <c r="E100" s="100"/>
      <c r="F100" s="100"/>
      <c r="G100" s="100"/>
    </row>
    <row r="101" spans="4:7">
      <c r="D101" s="100"/>
      <c r="E101" s="100"/>
      <c r="F101" s="100"/>
      <c r="G101" s="100"/>
    </row>
    <row r="102" spans="4:7">
      <c r="D102" s="100"/>
      <c r="E102" s="100"/>
      <c r="F102" s="100"/>
      <c r="G102" s="100"/>
    </row>
    <row r="103" spans="4:7">
      <c r="D103" s="100"/>
      <c r="E103" s="100"/>
      <c r="F103" s="100"/>
      <c r="G103" s="100"/>
    </row>
    <row r="104" spans="4:7">
      <c r="D104" s="100"/>
      <c r="E104" s="100"/>
      <c r="F104" s="100"/>
      <c r="G104" s="100"/>
    </row>
    <row r="105" spans="4:7">
      <c r="D105" s="100"/>
      <c r="E105" s="100"/>
      <c r="F105" s="100"/>
      <c r="G105" s="100"/>
    </row>
    <row r="106" spans="4:7">
      <c r="D106" s="100"/>
      <c r="E106" s="100"/>
      <c r="F106" s="100"/>
      <c r="G106" s="100"/>
    </row>
    <row r="107" spans="4:7">
      <c r="D107" s="100"/>
      <c r="E107" s="100"/>
      <c r="F107" s="100"/>
      <c r="G107" s="100"/>
    </row>
    <row r="108" spans="4:7">
      <c r="D108" s="100"/>
      <c r="E108" s="100"/>
      <c r="F108" s="100"/>
      <c r="G108" s="100"/>
    </row>
    <row r="109" spans="4:7">
      <c r="D109" s="100"/>
      <c r="E109" s="100"/>
      <c r="F109" s="100"/>
      <c r="G109" s="100"/>
    </row>
    <row r="110" spans="4:7">
      <c r="D110" s="100"/>
      <c r="E110" s="100"/>
      <c r="F110" s="100"/>
      <c r="G110" s="100"/>
    </row>
    <row r="111" spans="4:7">
      <c r="D111" s="100"/>
      <c r="E111" s="100"/>
      <c r="F111" s="100"/>
      <c r="G111" s="100"/>
    </row>
    <row r="112" spans="4:7">
      <c r="D112" s="100"/>
      <c r="E112" s="100"/>
      <c r="F112" s="100"/>
      <c r="G112" s="100"/>
    </row>
    <row r="113" spans="4:7">
      <c r="D113" s="100"/>
      <c r="E113" s="100"/>
      <c r="F113" s="100"/>
      <c r="G113" s="100"/>
    </row>
    <row r="114" spans="4:7">
      <c r="D114" s="100"/>
      <c r="E114" s="100"/>
      <c r="F114" s="100"/>
      <c r="G114" s="100"/>
    </row>
    <row r="115" spans="4:7">
      <c r="D115" s="100"/>
      <c r="E115" s="100"/>
      <c r="F115" s="100"/>
      <c r="G115" s="100"/>
    </row>
    <row r="116" spans="4:7">
      <c r="D116" s="100"/>
      <c r="E116" s="100"/>
      <c r="F116" s="100"/>
      <c r="G116" s="100"/>
    </row>
    <row r="117" spans="4:7">
      <c r="D117" s="100"/>
      <c r="E117" s="100"/>
      <c r="F117" s="100"/>
      <c r="G117" s="100"/>
    </row>
    <row r="118" spans="4:7">
      <c r="D118" s="100"/>
      <c r="E118" s="100"/>
      <c r="F118" s="100"/>
      <c r="G118" s="100"/>
    </row>
    <row r="119" spans="4:7">
      <c r="D119" s="100"/>
      <c r="E119" s="100"/>
      <c r="F119" s="100"/>
      <c r="G119" s="100"/>
    </row>
    <row r="120" spans="4:7">
      <c r="D120" s="100"/>
      <c r="E120" s="100"/>
      <c r="F120" s="100"/>
      <c r="G120" s="100"/>
    </row>
    <row r="121" spans="4:7">
      <c r="D121" s="100"/>
      <c r="E121" s="100"/>
      <c r="F121" s="100"/>
      <c r="G121" s="100"/>
    </row>
    <row r="122" spans="4:7">
      <c r="D122" s="100"/>
      <c r="E122" s="100"/>
      <c r="F122" s="100"/>
      <c r="G122" s="100"/>
    </row>
    <row r="123" spans="4:7">
      <c r="D123" s="100"/>
      <c r="E123" s="100"/>
      <c r="F123" s="100"/>
      <c r="G123" s="100"/>
    </row>
    <row r="124" spans="4:7">
      <c r="D124" s="100"/>
      <c r="E124" s="100"/>
      <c r="F124" s="100"/>
      <c r="G124" s="100"/>
    </row>
    <row r="125" spans="4:7">
      <c r="D125" s="100"/>
      <c r="E125" s="100"/>
      <c r="F125" s="100"/>
      <c r="G125" s="100"/>
    </row>
    <row r="126" spans="4:7">
      <c r="D126" s="100"/>
      <c r="E126" s="100"/>
      <c r="F126" s="100"/>
      <c r="G126" s="100"/>
    </row>
    <row r="127" spans="4:7">
      <c r="D127" s="100"/>
      <c r="E127" s="100"/>
      <c r="F127" s="100"/>
      <c r="G127" s="100"/>
    </row>
    <row r="128" spans="4:7">
      <c r="D128" s="100"/>
      <c r="E128" s="100"/>
      <c r="F128" s="100"/>
      <c r="G128" s="100"/>
    </row>
    <row r="129" spans="4:7">
      <c r="D129" s="100"/>
      <c r="E129" s="100"/>
      <c r="F129" s="100"/>
      <c r="G129" s="100"/>
    </row>
    <row r="130" spans="4:7">
      <c r="D130" s="100"/>
      <c r="E130" s="100"/>
      <c r="F130" s="100"/>
      <c r="G130" s="100"/>
    </row>
    <row r="131" spans="4:7">
      <c r="D131" s="100"/>
      <c r="E131" s="100"/>
      <c r="F131" s="100"/>
      <c r="G131" s="100"/>
    </row>
    <row r="132" spans="4:7">
      <c r="D132" s="100"/>
      <c r="E132" s="100"/>
      <c r="F132" s="100"/>
      <c r="G132" s="100"/>
    </row>
    <row r="133" spans="4:7">
      <c r="D133" s="100"/>
      <c r="E133" s="100"/>
      <c r="F133" s="100"/>
      <c r="G133" s="100"/>
    </row>
    <row r="134" spans="4:7">
      <c r="D134" s="100"/>
      <c r="E134" s="100"/>
      <c r="F134" s="100"/>
      <c r="G134" s="100"/>
    </row>
    <row r="135" spans="4:7">
      <c r="D135" s="100"/>
      <c r="E135" s="100"/>
      <c r="F135" s="100"/>
      <c r="G135" s="100"/>
    </row>
    <row r="136" spans="4:7">
      <c r="D136" s="100"/>
      <c r="E136" s="100"/>
      <c r="F136" s="100"/>
      <c r="G136" s="100"/>
    </row>
    <row r="137" spans="4:7">
      <c r="D137" s="100"/>
      <c r="E137" s="100"/>
      <c r="F137" s="100"/>
      <c r="G137" s="100"/>
    </row>
    <row r="138" spans="4:7">
      <c r="D138" s="100"/>
      <c r="E138" s="100"/>
      <c r="F138" s="100"/>
      <c r="G138" s="100"/>
    </row>
    <row r="139" spans="4:7">
      <c r="D139" s="100"/>
      <c r="E139" s="100"/>
      <c r="F139" s="100"/>
      <c r="G139" s="100"/>
    </row>
    <row r="140" spans="4:7">
      <c r="D140" s="100"/>
      <c r="E140" s="100"/>
      <c r="F140" s="100"/>
      <c r="G140" s="100"/>
    </row>
    <row r="141" spans="4:7">
      <c r="D141" s="100"/>
      <c r="E141" s="100"/>
      <c r="F141" s="100"/>
      <c r="G141" s="100"/>
    </row>
    <row r="142" spans="4:7">
      <c r="D142" s="100"/>
      <c r="E142" s="100"/>
      <c r="F142" s="100"/>
      <c r="G142" s="100"/>
    </row>
    <row r="143" spans="4:7">
      <c r="D143" s="100"/>
      <c r="E143" s="100"/>
      <c r="F143" s="100"/>
      <c r="G143" s="100"/>
    </row>
    <row r="144" spans="4:7">
      <c r="D144" s="100"/>
      <c r="E144" s="100"/>
      <c r="F144" s="100"/>
      <c r="G144" s="100"/>
    </row>
    <row r="145" spans="4:7">
      <c r="D145" s="100"/>
      <c r="E145" s="100"/>
      <c r="F145" s="100"/>
      <c r="G145" s="100"/>
    </row>
    <row r="146" spans="4:7">
      <c r="D146" s="100"/>
      <c r="E146" s="100"/>
      <c r="F146" s="100"/>
      <c r="G146" s="100"/>
    </row>
    <row r="147" spans="4:7">
      <c r="D147" s="100"/>
      <c r="E147" s="100"/>
      <c r="F147" s="100"/>
      <c r="G147" s="100"/>
    </row>
    <row r="148" spans="4:7">
      <c r="D148" s="100"/>
      <c r="E148" s="100"/>
      <c r="F148" s="100"/>
      <c r="G148" s="100"/>
    </row>
    <row r="149" spans="4:7">
      <c r="D149" s="100"/>
      <c r="E149" s="100"/>
      <c r="F149" s="100"/>
      <c r="G149" s="100"/>
    </row>
    <row r="150" spans="4:7">
      <c r="D150" s="100"/>
      <c r="E150" s="100"/>
      <c r="F150" s="100"/>
      <c r="G150" s="100"/>
    </row>
    <row r="151" spans="4:7">
      <c r="D151" s="100"/>
      <c r="E151" s="100"/>
      <c r="F151" s="100"/>
      <c r="G151" s="100"/>
    </row>
    <row r="152" spans="4:7">
      <c r="D152" s="100"/>
      <c r="E152" s="100"/>
      <c r="F152" s="100"/>
      <c r="G152" s="100"/>
    </row>
    <row r="153" spans="4:7">
      <c r="D153" s="100"/>
      <c r="E153" s="100"/>
      <c r="F153" s="100"/>
      <c r="G153" s="100"/>
    </row>
    <row r="154" spans="4:7">
      <c r="D154" s="100"/>
      <c r="E154" s="100"/>
      <c r="F154" s="100"/>
      <c r="G154" s="100"/>
    </row>
    <row r="155" spans="4:7">
      <c r="D155" s="100"/>
      <c r="E155" s="100"/>
      <c r="F155" s="100"/>
      <c r="G155" s="100"/>
    </row>
    <row r="156" spans="4:7">
      <c r="D156" s="100"/>
      <c r="E156" s="100"/>
      <c r="F156" s="100"/>
      <c r="G156" s="100"/>
    </row>
    <row r="157" spans="4:7">
      <c r="D157" s="100"/>
      <c r="E157" s="100"/>
      <c r="F157" s="100"/>
      <c r="G157" s="100"/>
    </row>
    <row r="158" spans="4:7">
      <c r="D158" s="100"/>
      <c r="E158" s="100"/>
      <c r="F158" s="100"/>
      <c r="G158" s="100"/>
    </row>
    <row r="159" spans="4:7">
      <c r="D159" s="100"/>
      <c r="E159" s="100"/>
      <c r="F159" s="100"/>
      <c r="G159" s="100"/>
    </row>
    <row r="160" spans="4:7">
      <c r="D160" s="100"/>
      <c r="E160" s="100"/>
      <c r="F160" s="100"/>
      <c r="G160" s="100"/>
    </row>
    <row r="161" spans="4:7">
      <c r="D161" s="100"/>
      <c r="E161" s="100"/>
      <c r="F161" s="100"/>
      <c r="G161" s="100"/>
    </row>
    <row r="162" spans="4:7">
      <c r="D162" s="100"/>
      <c r="E162" s="100"/>
      <c r="F162" s="100"/>
      <c r="G162" s="100"/>
    </row>
    <row r="163" spans="4:7">
      <c r="D163" s="100"/>
      <c r="E163" s="100"/>
      <c r="F163" s="100"/>
      <c r="G163" s="100"/>
    </row>
    <row r="164" spans="4:7">
      <c r="D164" s="100"/>
      <c r="E164" s="100"/>
      <c r="F164" s="100"/>
      <c r="G164" s="100"/>
    </row>
    <row r="165" spans="4:7">
      <c r="D165" s="100"/>
      <c r="E165" s="100"/>
      <c r="F165" s="100"/>
      <c r="G165" s="100"/>
    </row>
    <row r="166" spans="4:7">
      <c r="D166" s="100"/>
      <c r="E166" s="100"/>
      <c r="F166" s="100"/>
      <c r="G166" s="100"/>
    </row>
    <row r="167" spans="4:7">
      <c r="D167" s="100"/>
      <c r="E167" s="100"/>
      <c r="F167" s="100"/>
      <c r="G167" s="100"/>
    </row>
    <row r="168" spans="4:7">
      <c r="D168" s="100"/>
      <c r="E168" s="100"/>
      <c r="F168" s="100"/>
      <c r="G168" s="100"/>
    </row>
    <row r="169" spans="4:7">
      <c r="D169" s="100"/>
      <c r="E169" s="100"/>
      <c r="F169" s="100"/>
      <c r="G169" s="100"/>
    </row>
    <row r="170" spans="4:7">
      <c r="D170" s="100"/>
      <c r="E170" s="100"/>
      <c r="F170" s="100"/>
      <c r="G170" s="100"/>
    </row>
    <row r="171" spans="4:7">
      <c r="D171" s="100"/>
      <c r="E171" s="100"/>
      <c r="F171" s="100"/>
      <c r="G171" s="100"/>
    </row>
    <row r="172" spans="4:7">
      <c r="D172" s="100"/>
      <c r="E172" s="100"/>
      <c r="F172" s="100"/>
      <c r="G172" s="100"/>
    </row>
    <row r="173" spans="4:7">
      <c r="D173" s="100"/>
      <c r="E173" s="100"/>
      <c r="F173" s="100"/>
      <c r="G173" s="100"/>
    </row>
    <row r="174" spans="4:7">
      <c r="D174" s="100"/>
      <c r="E174" s="100"/>
      <c r="F174" s="100"/>
      <c r="G174" s="100"/>
    </row>
    <row r="175" spans="4:7">
      <c r="D175" s="100"/>
      <c r="E175" s="100"/>
      <c r="F175" s="100"/>
      <c r="G175" s="100"/>
    </row>
    <row r="176" spans="4:7">
      <c r="D176" s="100"/>
      <c r="E176" s="100"/>
      <c r="F176" s="100"/>
      <c r="G176" s="100"/>
    </row>
    <row r="177" spans="4:7">
      <c r="D177" s="100"/>
      <c r="E177" s="100"/>
      <c r="F177" s="100"/>
      <c r="G177" s="100"/>
    </row>
    <row r="178" spans="4:7">
      <c r="D178" s="100"/>
      <c r="E178" s="100"/>
      <c r="F178" s="100"/>
      <c r="G178" s="100"/>
    </row>
    <row r="179" spans="4:7">
      <c r="D179" s="100"/>
      <c r="E179" s="100"/>
      <c r="F179" s="100"/>
      <c r="G179" s="100"/>
    </row>
    <row r="180" spans="4:7">
      <c r="D180" s="100"/>
      <c r="E180" s="100"/>
      <c r="F180" s="100"/>
      <c r="G180" s="100"/>
    </row>
    <row r="181" spans="4:7">
      <c r="D181" s="100"/>
      <c r="E181" s="100"/>
      <c r="F181" s="100"/>
      <c r="G181" s="100"/>
    </row>
    <row r="182" spans="4:7">
      <c r="D182" s="100"/>
      <c r="E182" s="100"/>
      <c r="F182" s="100"/>
      <c r="G182" s="100"/>
    </row>
    <row r="183" spans="4:7">
      <c r="D183" s="100"/>
      <c r="E183" s="100"/>
      <c r="F183" s="100"/>
      <c r="G183" s="100"/>
    </row>
    <row r="184" spans="4:7">
      <c r="D184" s="100"/>
      <c r="E184" s="100"/>
      <c r="F184" s="100"/>
      <c r="G184" s="100"/>
    </row>
    <row r="185" spans="4:7">
      <c r="D185" s="100"/>
      <c r="E185" s="100"/>
      <c r="F185" s="100"/>
      <c r="G185" s="100"/>
    </row>
    <row r="186" spans="4:7">
      <c r="D186" s="100"/>
      <c r="E186" s="100"/>
      <c r="F186" s="100"/>
      <c r="G186" s="100"/>
    </row>
    <row r="187" spans="4:7">
      <c r="D187" s="100"/>
      <c r="E187" s="100"/>
      <c r="F187" s="100"/>
      <c r="G187" s="100"/>
    </row>
    <row r="188" spans="4:7">
      <c r="D188" s="100"/>
      <c r="E188" s="100"/>
      <c r="F188" s="100"/>
      <c r="G188" s="100"/>
    </row>
    <row r="189" spans="4:7">
      <c r="D189" s="100"/>
      <c r="E189" s="100"/>
      <c r="F189" s="100"/>
      <c r="G189" s="100"/>
    </row>
    <row r="190" spans="4:7">
      <c r="D190" s="100"/>
      <c r="E190" s="100"/>
      <c r="F190" s="100"/>
      <c r="G190" s="100"/>
    </row>
    <row r="191" spans="4:7">
      <c r="D191" s="100"/>
      <c r="E191" s="100"/>
      <c r="F191" s="100"/>
      <c r="G191" s="100"/>
    </row>
    <row r="192" spans="4:7">
      <c r="D192" s="100"/>
      <c r="E192" s="100"/>
      <c r="F192" s="100"/>
      <c r="G192" s="100"/>
    </row>
    <row r="193" spans="4:7">
      <c r="D193" s="100"/>
      <c r="E193" s="100"/>
      <c r="F193" s="100"/>
      <c r="G193" s="100"/>
    </row>
    <row r="194" spans="4:7">
      <c r="D194" s="100"/>
      <c r="E194" s="100"/>
      <c r="F194" s="100"/>
      <c r="G194" s="100"/>
    </row>
    <row r="195" spans="4:7">
      <c r="D195" s="100"/>
      <c r="E195" s="100"/>
      <c r="F195" s="100"/>
      <c r="G195" s="100"/>
    </row>
    <row r="196" spans="4:7">
      <c r="D196" s="100"/>
      <c r="E196" s="100"/>
      <c r="F196" s="100"/>
      <c r="G196" s="100"/>
    </row>
    <row r="197" spans="4:7">
      <c r="D197" s="100"/>
      <c r="E197" s="100"/>
      <c r="F197" s="100"/>
      <c r="G197" s="100"/>
    </row>
    <row r="198" spans="4:7">
      <c r="D198" s="100"/>
      <c r="E198" s="100"/>
      <c r="F198" s="100"/>
      <c r="G198" s="100"/>
    </row>
    <row r="199" spans="4:7">
      <c r="D199" s="100"/>
      <c r="E199" s="100"/>
      <c r="F199" s="100"/>
      <c r="G199" s="100"/>
    </row>
    <row r="200" spans="4:7">
      <c r="D200" s="100"/>
      <c r="E200" s="100"/>
      <c r="F200" s="100"/>
      <c r="G200" s="100"/>
    </row>
    <row r="201" spans="4:7">
      <c r="D201" s="100"/>
      <c r="E201" s="100"/>
      <c r="F201" s="100"/>
      <c r="G201" s="100"/>
    </row>
    <row r="202" spans="4:7">
      <c r="D202" s="100"/>
      <c r="E202" s="100"/>
      <c r="F202" s="100"/>
      <c r="G202" s="100"/>
    </row>
    <row r="203" spans="4:7">
      <c r="D203" s="100"/>
      <c r="E203" s="100"/>
      <c r="F203" s="100"/>
      <c r="G203" s="100"/>
    </row>
    <row r="204" spans="4:7">
      <c r="D204" s="100"/>
      <c r="E204" s="100"/>
      <c r="F204" s="100"/>
      <c r="G204" s="100"/>
    </row>
    <row r="205" spans="4:7">
      <c r="D205" s="100"/>
      <c r="E205" s="100"/>
      <c r="F205" s="100"/>
      <c r="G205" s="100"/>
    </row>
    <row r="206" spans="4:7">
      <c r="D206" s="100"/>
      <c r="E206" s="100"/>
      <c r="F206" s="100"/>
      <c r="G206" s="100"/>
    </row>
    <row r="207" spans="4:7">
      <c r="D207" s="100"/>
      <c r="E207" s="100"/>
      <c r="F207" s="100"/>
      <c r="G207" s="100"/>
    </row>
    <row r="208" spans="4:7">
      <c r="D208" s="100"/>
      <c r="E208" s="100"/>
      <c r="F208" s="100"/>
      <c r="G208" s="100"/>
    </row>
    <row r="209" spans="4:7">
      <c r="D209" s="100"/>
      <c r="E209" s="100"/>
      <c r="F209" s="100"/>
      <c r="G209" s="100"/>
    </row>
    <row r="210" spans="4:7">
      <c r="D210" s="100"/>
      <c r="E210" s="100"/>
      <c r="F210" s="100"/>
      <c r="G210" s="100"/>
    </row>
    <row r="211" spans="4:7">
      <c r="D211" s="100"/>
      <c r="E211" s="100"/>
      <c r="F211" s="100"/>
      <c r="G211" s="100"/>
    </row>
    <row r="212" spans="4:7">
      <c r="D212" s="100"/>
      <c r="E212" s="100"/>
      <c r="F212" s="100"/>
      <c r="G212" s="100"/>
    </row>
    <row r="213" spans="4:7">
      <c r="D213" s="100"/>
      <c r="E213" s="100"/>
      <c r="F213" s="100"/>
      <c r="G213" s="100"/>
    </row>
    <row r="214" spans="4:7">
      <c r="D214" s="100"/>
      <c r="E214" s="100"/>
      <c r="F214" s="100"/>
      <c r="G214" s="100"/>
    </row>
    <row r="215" spans="4:7">
      <c r="D215" s="100"/>
      <c r="E215" s="100"/>
      <c r="F215" s="100"/>
      <c r="G215" s="100"/>
    </row>
    <row r="216" spans="4:7">
      <c r="D216" s="100"/>
      <c r="E216" s="100"/>
      <c r="F216" s="100"/>
      <c r="G216" s="100"/>
    </row>
    <row r="217" spans="4:7">
      <c r="D217" s="100"/>
      <c r="E217" s="100"/>
      <c r="F217" s="100"/>
      <c r="G217" s="100"/>
    </row>
    <row r="218" spans="4:7">
      <c r="D218" s="100"/>
      <c r="E218" s="100"/>
      <c r="F218" s="100"/>
      <c r="G218" s="100"/>
    </row>
    <row r="219" spans="4:7">
      <c r="D219" s="100"/>
      <c r="E219" s="100"/>
      <c r="F219" s="100"/>
      <c r="G219" s="100"/>
    </row>
    <row r="220" spans="4:7">
      <c r="D220" s="100"/>
      <c r="E220" s="100"/>
      <c r="F220" s="100"/>
      <c r="G220" s="100"/>
    </row>
    <row r="221" spans="4:7">
      <c r="D221" s="100"/>
      <c r="E221" s="100"/>
      <c r="F221" s="100"/>
      <c r="G221" s="100"/>
    </row>
    <row r="222" spans="4:7">
      <c r="D222" s="100"/>
      <c r="E222" s="100"/>
      <c r="F222" s="100"/>
      <c r="G222" s="100"/>
    </row>
    <row r="223" spans="4:7">
      <c r="D223" s="100"/>
      <c r="E223" s="100"/>
      <c r="F223" s="100"/>
      <c r="G223" s="100"/>
    </row>
    <row r="224" spans="4:7">
      <c r="D224" s="100"/>
      <c r="E224" s="100"/>
      <c r="F224" s="100"/>
      <c r="G224" s="100"/>
    </row>
    <row r="225" spans="4:7">
      <c r="D225" s="100"/>
      <c r="E225" s="100"/>
      <c r="F225" s="100"/>
      <c r="G225" s="100"/>
    </row>
    <row r="226" spans="4:7">
      <c r="D226" s="100"/>
      <c r="E226" s="100"/>
      <c r="F226" s="100"/>
      <c r="G226" s="100"/>
    </row>
    <row r="227" spans="4:7">
      <c r="D227" s="100"/>
      <c r="E227" s="100"/>
      <c r="F227" s="100"/>
      <c r="G227" s="100"/>
    </row>
    <row r="228" spans="4:7">
      <c r="D228" s="100"/>
      <c r="E228" s="100"/>
      <c r="F228" s="100"/>
      <c r="G228" s="100"/>
    </row>
    <row r="229" spans="4:7">
      <c r="D229" s="100"/>
      <c r="E229" s="100"/>
      <c r="F229" s="100"/>
      <c r="G229" s="100"/>
    </row>
    <row r="230" spans="4:7">
      <c r="D230" s="100"/>
      <c r="E230" s="100"/>
      <c r="F230" s="100"/>
      <c r="G230" s="100"/>
    </row>
    <row r="231" spans="4:7">
      <c r="D231" s="100"/>
      <c r="E231" s="100"/>
      <c r="F231" s="100"/>
      <c r="G231" s="100"/>
    </row>
    <row r="232" spans="4:7">
      <c r="D232" s="100"/>
      <c r="E232" s="100"/>
      <c r="F232" s="100"/>
      <c r="G232" s="100"/>
    </row>
    <row r="233" spans="4:7">
      <c r="D233" s="100"/>
      <c r="E233" s="100"/>
      <c r="F233" s="100"/>
      <c r="G233" s="100"/>
    </row>
    <row r="234" spans="4:7">
      <c r="D234" s="100"/>
      <c r="E234" s="100"/>
      <c r="F234" s="100"/>
      <c r="G234" s="100"/>
    </row>
    <row r="235" spans="4:7">
      <c r="D235" s="100"/>
      <c r="E235" s="100"/>
      <c r="F235" s="100"/>
      <c r="G235" s="100"/>
    </row>
    <row r="236" spans="4:7">
      <c r="D236" s="100"/>
      <c r="E236" s="100"/>
      <c r="F236" s="100"/>
      <c r="G236" s="100"/>
    </row>
    <row r="237" spans="4:7">
      <c r="D237" s="100"/>
      <c r="E237" s="100"/>
      <c r="F237" s="100"/>
      <c r="G237" s="100"/>
    </row>
    <row r="238" spans="4:7">
      <c r="D238" s="100"/>
      <c r="E238" s="100"/>
      <c r="F238" s="100"/>
      <c r="G238" s="100"/>
    </row>
    <row r="239" spans="4:7">
      <c r="D239" s="100"/>
      <c r="E239" s="100"/>
      <c r="F239" s="100"/>
      <c r="G239" s="100"/>
    </row>
    <row r="240" spans="4:7">
      <c r="D240" s="100"/>
      <c r="E240" s="100"/>
      <c r="F240" s="100"/>
      <c r="G240" s="100"/>
    </row>
    <row r="241" spans="4:7">
      <c r="D241" s="100"/>
      <c r="E241" s="100"/>
      <c r="F241" s="100"/>
      <c r="G241" s="100"/>
    </row>
    <row r="242" spans="4:7">
      <c r="D242" s="100"/>
      <c r="E242" s="100"/>
      <c r="F242" s="100"/>
      <c r="G242" s="100"/>
    </row>
    <row r="243" spans="4:7">
      <c r="D243" s="100"/>
      <c r="E243" s="100"/>
      <c r="F243" s="100"/>
      <c r="G243" s="100"/>
    </row>
    <row r="244" spans="4:7">
      <c r="D244" s="100"/>
      <c r="E244" s="100"/>
      <c r="F244" s="100"/>
      <c r="G244" s="100"/>
    </row>
    <row r="245" spans="4:7">
      <c r="D245" s="100"/>
      <c r="E245" s="100"/>
      <c r="F245" s="100"/>
      <c r="G245" s="100"/>
    </row>
    <row r="246" spans="4:7">
      <c r="D246" s="100"/>
      <c r="E246" s="100"/>
      <c r="F246" s="100"/>
      <c r="G246" s="100"/>
    </row>
    <row r="247" spans="4:7">
      <c r="D247" s="100"/>
      <c r="E247" s="100"/>
      <c r="F247" s="100"/>
      <c r="G247" s="100"/>
    </row>
    <row r="248" spans="4:7">
      <c r="D248" s="100"/>
      <c r="E248" s="100"/>
      <c r="F248" s="100"/>
      <c r="G248" s="100"/>
    </row>
    <row r="249" spans="4:7">
      <c r="D249" s="100"/>
      <c r="E249" s="100"/>
      <c r="F249" s="100"/>
      <c r="G249" s="100"/>
    </row>
    <row r="250" spans="4:7">
      <c r="D250" s="100"/>
      <c r="E250" s="100"/>
      <c r="F250" s="100"/>
      <c r="G250" s="100"/>
    </row>
    <row r="251" spans="4:7">
      <c r="D251" s="100"/>
      <c r="E251" s="100"/>
      <c r="F251" s="100"/>
      <c r="G251" s="100"/>
    </row>
    <row r="252" spans="4:7">
      <c r="D252" s="100"/>
      <c r="E252" s="100"/>
      <c r="F252" s="100"/>
      <c r="G252" s="100"/>
    </row>
    <row r="253" spans="4:7">
      <c r="D253" s="100"/>
      <c r="E253" s="100"/>
      <c r="F253" s="100"/>
      <c r="G253" s="100"/>
    </row>
    <row r="254" spans="4:7">
      <c r="D254" s="100"/>
      <c r="E254" s="100"/>
      <c r="F254" s="100"/>
      <c r="G254" s="100"/>
    </row>
    <row r="255" spans="4:7">
      <c r="D255" s="100"/>
      <c r="E255" s="100"/>
      <c r="F255" s="100"/>
      <c r="G255" s="100"/>
    </row>
    <row r="256" spans="4:7">
      <c r="D256" s="100"/>
      <c r="E256" s="100"/>
      <c r="F256" s="100"/>
      <c r="G256" s="100"/>
    </row>
    <row r="257" spans="4:7">
      <c r="D257" s="100"/>
      <c r="E257" s="100"/>
      <c r="F257" s="100"/>
      <c r="G257" s="100"/>
    </row>
    <row r="258" spans="4:7">
      <c r="D258" s="100"/>
      <c r="E258" s="100"/>
      <c r="F258" s="100"/>
      <c r="G258" s="100"/>
    </row>
    <row r="259" spans="4:7">
      <c r="D259" s="100"/>
      <c r="E259" s="100"/>
      <c r="F259" s="100"/>
      <c r="G259" s="100"/>
    </row>
    <row r="260" spans="4:7">
      <c r="D260" s="100"/>
      <c r="E260" s="100"/>
      <c r="F260" s="100"/>
      <c r="G260" s="100"/>
    </row>
    <row r="261" spans="4:7">
      <c r="D261" s="100"/>
      <c r="E261" s="100"/>
      <c r="F261" s="100"/>
      <c r="G261" s="100"/>
    </row>
    <row r="262" spans="4:7">
      <c r="D262" s="100"/>
      <c r="E262" s="100"/>
      <c r="F262" s="100"/>
      <c r="G262" s="100"/>
    </row>
    <row r="263" spans="4:7">
      <c r="D263" s="100"/>
      <c r="E263" s="100"/>
      <c r="F263" s="100"/>
      <c r="G263" s="100"/>
    </row>
    <row r="264" spans="4:7">
      <c r="D264" s="100"/>
      <c r="E264" s="100"/>
      <c r="F264" s="100"/>
      <c r="G264" s="100"/>
    </row>
    <row r="265" spans="4:7">
      <c r="D265" s="100"/>
      <c r="E265" s="100"/>
      <c r="F265" s="100"/>
      <c r="G265" s="100"/>
    </row>
    <row r="266" spans="4:7">
      <c r="D266" s="100"/>
      <c r="E266" s="100"/>
      <c r="F266" s="100"/>
      <c r="G266" s="100"/>
    </row>
    <row r="267" spans="4:7">
      <c r="D267" s="100"/>
      <c r="E267" s="100"/>
      <c r="F267" s="100"/>
      <c r="G267" s="100"/>
    </row>
    <row r="268" spans="4:7">
      <c r="D268" s="100"/>
      <c r="E268" s="100"/>
      <c r="F268" s="100"/>
      <c r="G268" s="100"/>
    </row>
    <row r="269" spans="4:7">
      <c r="D269" s="100"/>
      <c r="E269" s="100"/>
      <c r="F269" s="100"/>
      <c r="G269" s="100"/>
    </row>
    <row r="270" spans="4:7">
      <c r="D270" s="100"/>
      <c r="E270" s="100"/>
      <c r="F270" s="100"/>
      <c r="G270" s="100"/>
    </row>
    <row r="271" spans="4:7">
      <c r="D271" s="100"/>
      <c r="E271" s="100"/>
      <c r="F271" s="100"/>
      <c r="G271" s="100"/>
    </row>
    <row r="272" spans="4:7">
      <c r="D272" s="100"/>
      <c r="E272" s="100"/>
      <c r="F272" s="100"/>
      <c r="G272" s="100"/>
    </row>
    <row r="273" spans="4:7">
      <c r="D273" s="100"/>
      <c r="E273" s="100"/>
      <c r="F273" s="100"/>
      <c r="G273" s="100"/>
    </row>
    <row r="274" spans="4:7">
      <c r="D274" s="100"/>
      <c r="E274" s="100"/>
      <c r="F274" s="100"/>
      <c r="G274" s="100"/>
    </row>
    <row r="275" spans="4:7">
      <c r="D275" s="100"/>
      <c r="E275" s="100"/>
      <c r="F275" s="100"/>
      <c r="G275" s="100"/>
    </row>
    <row r="276" spans="4:7">
      <c r="D276" s="100"/>
      <c r="E276" s="100"/>
      <c r="F276" s="100"/>
      <c r="G276" s="100"/>
    </row>
    <row r="277" spans="4:7">
      <c r="D277" s="100"/>
      <c r="E277" s="100"/>
      <c r="F277" s="100"/>
      <c r="G277" s="100"/>
    </row>
    <row r="278" spans="4:7">
      <c r="D278" s="100"/>
      <c r="E278" s="100"/>
      <c r="F278" s="100"/>
      <c r="G278" s="100"/>
    </row>
    <row r="279" spans="4:7">
      <c r="D279" s="100"/>
      <c r="E279" s="100"/>
      <c r="F279" s="100"/>
      <c r="G279" s="100"/>
    </row>
    <row r="280" spans="4:7">
      <c r="D280" s="100"/>
      <c r="E280" s="100"/>
      <c r="F280" s="100"/>
      <c r="G280" s="100"/>
    </row>
    <row r="281" spans="4:7">
      <c r="D281" s="100"/>
      <c r="E281" s="100"/>
      <c r="F281" s="100"/>
      <c r="G281" s="100"/>
    </row>
    <row r="282" spans="4:7">
      <c r="D282" s="100"/>
      <c r="E282" s="100"/>
      <c r="F282" s="100"/>
      <c r="G282" s="100"/>
    </row>
    <row r="283" spans="4:7">
      <c r="D283" s="100"/>
      <c r="E283" s="100"/>
      <c r="F283" s="100"/>
      <c r="G283" s="100"/>
    </row>
    <row r="284" spans="4:7">
      <c r="D284" s="100"/>
      <c r="E284" s="100"/>
      <c r="F284" s="100"/>
      <c r="G284" s="100"/>
    </row>
    <row r="285" spans="4:7">
      <c r="D285" s="100"/>
      <c r="E285" s="100"/>
      <c r="F285" s="100"/>
      <c r="G285" s="100"/>
    </row>
    <row r="286" spans="4:7">
      <c r="D286" s="100"/>
      <c r="E286" s="100"/>
      <c r="F286" s="100"/>
      <c r="G286" s="100"/>
    </row>
    <row r="287" spans="4:7">
      <c r="D287" s="100"/>
      <c r="E287" s="100"/>
      <c r="F287" s="100"/>
      <c r="G287" s="100"/>
    </row>
    <row r="288" spans="4:7">
      <c r="D288" s="100"/>
      <c r="E288" s="100"/>
      <c r="F288" s="100"/>
      <c r="G288" s="100"/>
    </row>
    <row r="289" spans="4:7">
      <c r="D289" s="100"/>
      <c r="E289" s="100"/>
      <c r="F289" s="100"/>
      <c r="G289" s="100"/>
    </row>
    <row r="290" spans="4:7">
      <c r="D290" s="100"/>
      <c r="E290" s="100"/>
      <c r="F290" s="100"/>
      <c r="G290" s="100"/>
    </row>
    <row r="291" spans="4:7">
      <c r="D291" s="100"/>
      <c r="E291" s="100"/>
      <c r="F291" s="100"/>
      <c r="G291" s="100"/>
    </row>
    <row r="292" spans="4:7">
      <c r="D292" s="100"/>
      <c r="E292" s="100"/>
      <c r="F292" s="100"/>
      <c r="G292" s="100"/>
    </row>
    <row r="293" spans="4:7">
      <c r="D293" s="100"/>
      <c r="E293" s="100"/>
      <c r="F293" s="100"/>
      <c r="G293" s="100"/>
    </row>
    <row r="294" spans="4:7">
      <c r="D294" s="100"/>
      <c r="E294" s="100"/>
      <c r="F294" s="100"/>
      <c r="G294" s="100"/>
    </row>
    <row r="295" spans="4:7">
      <c r="D295" s="100"/>
      <c r="E295" s="100"/>
      <c r="F295" s="100"/>
      <c r="G295" s="100"/>
    </row>
    <row r="296" spans="4:7">
      <c r="D296" s="100"/>
      <c r="E296" s="100"/>
      <c r="F296" s="100"/>
      <c r="G296" s="100"/>
    </row>
    <row r="297" spans="4:7">
      <c r="D297" s="100"/>
      <c r="E297" s="100"/>
      <c r="F297" s="100"/>
      <c r="G297" s="100"/>
    </row>
    <row r="298" spans="4:7">
      <c r="D298" s="100"/>
      <c r="E298" s="100"/>
      <c r="F298" s="100"/>
      <c r="G298" s="100"/>
    </row>
    <row r="299" spans="4:7">
      <c r="D299" s="100"/>
      <c r="E299" s="100"/>
      <c r="F299" s="100"/>
      <c r="G299" s="100"/>
    </row>
    <row r="300" spans="4:7">
      <c r="D300" s="100"/>
      <c r="E300" s="100"/>
      <c r="F300" s="100"/>
      <c r="G300" s="100"/>
    </row>
    <row r="301" spans="4:7">
      <c r="D301" s="100"/>
      <c r="E301" s="100"/>
      <c r="F301" s="100"/>
      <c r="G301" s="100"/>
    </row>
    <row r="302" spans="4:7">
      <c r="D302" s="100"/>
      <c r="E302" s="100"/>
      <c r="F302" s="100"/>
      <c r="G302" s="100"/>
    </row>
    <row r="303" spans="4:7">
      <c r="D303" s="100"/>
      <c r="E303" s="100"/>
      <c r="F303" s="100"/>
      <c r="G303" s="100"/>
    </row>
    <row r="304" spans="4:7">
      <c r="D304" s="100"/>
      <c r="E304" s="100"/>
      <c r="F304" s="100"/>
      <c r="G304" s="100"/>
    </row>
    <row r="305" spans="4:7">
      <c r="D305" s="100"/>
      <c r="E305" s="100"/>
      <c r="F305" s="100"/>
      <c r="G305" s="100"/>
    </row>
    <row r="306" spans="4:7">
      <c r="D306" s="100"/>
      <c r="E306" s="100"/>
      <c r="F306" s="100"/>
      <c r="G306" s="100"/>
    </row>
    <row r="307" spans="4:7">
      <c r="D307" s="100"/>
      <c r="E307" s="100"/>
      <c r="F307" s="100"/>
      <c r="G307" s="100"/>
    </row>
    <row r="308" spans="4:7">
      <c r="D308" s="100"/>
      <c r="E308" s="100"/>
      <c r="F308" s="100"/>
      <c r="G308" s="100"/>
    </row>
    <row r="309" spans="4:7">
      <c r="D309" s="100"/>
      <c r="E309" s="100"/>
      <c r="F309" s="100"/>
      <c r="G309" s="100"/>
    </row>
    <row r="310" spans="4:7">
      <c r="D310" s="100"/>
      <c r="E310" s="100"/>
      <c r="F310" s="100"/>
      <c r="G310" s="100"/>
    </row>
    <row r="311" spans="4:7">
      <c r="D311" s="100"/>
      <c r="E311" s="100"/>
      <c r="F311" s="100"/>
      <c r="G311" s="100"/>
    </row>
    <row r="312" spans="4:7">
      <c r="D312" s="100"/>
      <c r="E312" s="100"/>
      <c r="F312" s="100"/>
      <c r="G312" s="100"/>
    </row>
    <row r="313" spans="4:7">
      <c r="D313" s="100"/>
      <c r="E313" s="100"/>
      <c r="F313" s="100"/>
      <c r="G313" s="100"/>
    </row>
    <row r="314" spans="4:7">
      <c r="D314" s="100"/>
      <c r="E314" s="100"/>
      <c r="F314" s="100"/>
      <c r="G314" s="100"/>
    </row>
    <row r="315" spans="4:7">
      <c r="D315" s="100"/>
      <c r="E315" s="100"/>
      <c r="F315" s="100"/>
      <c r="G315" s="100"/>
    </row>
    <row r="316" spans="4:7">
      <c r="D316" s="100"/>
      <c r="E316" s="100"/>
      <c r="F316" s="100"/>
      <c r="G316" s="100"/>
    </row>
    <row r="317" spans="4:7">
      <c r="D317" s="100"/>
      <c r="E317" s="100"/>
      <c r="F317" s="100"/>
      <c r="G317" s="100"/>
    </row>
    <row r="318" spans="4:7">
      <c r="D318" s="100"/>
      <c r="E318" s="100"/>
      <c r="F318" s="100"/>
      <c r="G318" s="100"/>
    </row>
    <row r="319" spans="4:7">
      <c r="D319" s="100"/>
      <c r="E319" s="100"/>
      <c r="F319" s="100"/>
      <c r="G319" s="100"/>
    </row>
    <row r="320" spans="4:7">
      <c r="D320" s="100"/>
      <c r="E320" s="100"/>
      <c r="F320" s="100"/>
      <c r="G320" s="100"/>
    </row>
    <row r="321" spans="4:7">
      <c r="D321" s="100"/>
      <c r="E321" s="100"/>
      <c r="F321" s="100"/>
      <c r="G321" s="100"/>
    </row>
    <row r="322" spans="4:7">
      <c r="D322" s="100"/>
      <c r="E322" s="100"/>
      <c r="F322" s="100"/>
      <c r="G322" s="100"/>
    </row>
    <row r="323" spans="4:7">
      <c r="D323" s="100"/>
      <c r="E323" s="100"/>
      <c r="F323" s="100"/>
      <c r="G323" s="100"/>
    </row>
    <row r="324" spans="4:7">
      <c r="D324" s="100"/>
      <c r="E324" s="100"/>
      <c r="F324" s="100"/>
      <c r="G324" s="100"/>
    </row>
    <row r="325" spans="4:7">
      <c r="D325" s="100"/>
      <c r="E325" s="100"/>
      <c r="F325" s="100"/>
      <c r="G325" s="100"/>
    </row>
    <row r="326" spans="4:7">
      <c r="D326" s="100"/>
      <c r="E326" s="100"/>
      <c r="F326" s="100"/>
      <c r="G326" s="100"/>
    </row>
    <row r="327" spans="4:7">
      <c r="D327" s="100"/>
      <c r="E327" s="100"/>
      <c r="F327" s="100"/>
      <c r="G327" s="100"/>
    </row>
    <row r="328" spans="4:7">
      <c r="D328" s="100"/>
      <c r="E328" s="100"/>
      <c r="F328" s="100"/>
      <c r="G328" s="100"/>
    </row>
    <row r="329" spans="4:7">
      <c r="D329" s="100"/>
      <c r="E329" s="100"/>
      <c r="F329" s="100"/>
      <c r="G329" s="100"/>
    </row>
    <row r="330" spans="4:7">
      <c r="D330" s="100"/>
      <c r="E330" s="100"/>
      <c r="F330" s="100"/>
      <c r="G330" s="100"/>
    </row>
    <row r="331" spans="4:7">
      <c r="D331" s="100"/>
      <c r="E331" s="100"/>
      <c r="F331" s="100"/>
      <c r="G331" s="100"/>
    </row>
    <row r="332" spans="4:7">
      <c r="D332" s="100"/>
      <c r="E332" s="100"/>
      <c r="F332" s="100"/>
      <c r="G332" s="100"/>
    </row>
    <row r="333" spans="4:7">
      <c r="D333" s="100"/>
      <c r="E333" s="100"/>
      <c r="F333" s="100"/>
      <c r="G333" s="100"/>
    </row>
    <row r="334" spans="4:7">
      <c r="D334" s="100"/>
      <c r="E334" s="100"/>
      <c r="F334" s="100"/>
      <c r="G334" s="100"/>
    </row>
    <row r="335" spans="4:7">
      <c r="D335" s="100"/>
      <c r="E335" s="100"/>
      <c r="F335" s="100"/>
      <c r="G335" s="100"/>
    </row>
    <row r="336" spans="4:7">
      <c r="D336" s="100"/>
      <c r="E336" s="100"/>
      <c r="F336" s="100"/>
      <c r="G336" s="100"/>
    </row>
    <row r="337" spans="4:7">
      <c r="D337" s="100"/>
      <c r="E337" s="100"/>
      <c r="F337" s="100"/>
      <c r="G337" s="100"/>
    </row>
    <row r="338" spans="4:7">
      <c r="D338" s="100"/>
      <c r="E338" s="100"/>
      <c r="F338" s="100"/>
      <c r="G338" s="100"/>
    </row>
    <row r="339" spans="4:7">
      <c r="D339" s="100"/>
      <c r="E339" s="100"/>
      <c r="F339" s="100"/>
      <c r="G339" s="100"/>
    </row>
    <row r="340" spans="4:7">
      <c r="D340" s="100"/>
      <c r="E340" s="100"/>
      <c r="F340" s="100"/>
      <c r="G340" s="100"/>
    </row>
    <row r="341" spans="4:7">
      <c r="D341" s="100"/>
      <c r="E341" s="100"/>
      <c r="F341" s="100"/>
      <c r="G341" s="100"/>
    </row>
    <row r="342" spans="4:7">
      <c r="D342" s="100"/>
      <c r="E342" s="100"/>
      <c r="F342" s="100"/>
      <c r="G342" s="100"/>
    </row>
    <row r="343" spans="4:7">
      <c r="D343" s="100"/>
      <c r="E343" s="100"/>
      <c r="F343" s="100"/>
      <c r="G343" s="100"/>
    </row>
    <row r="344" spans="4:7">
      <c r="D344" s="100"/>
      <c r="E344" s="100"/>
      <c r="F344" s="100"/>
      <c r="G344" s="100"/>
    </row>
    <row r="345" spans="4:7">
      <c r="D345" s="100"/>
      <c r="E345" s="100"/>
      <c r="F345" s="100"/>
      <c r="G345" s="100"/>
    </row>
    <row r="346" spans="4:7">
      <c r="D346" s="100"/>
      <c r="E346" s="100"/>
      <c r="F346" s="100"/>
      <c r="G346" s="100"/>
    </row>
    <row r="347" spans="4:7">
      <c r="D347" s="100"/>
      <c r="E347" s="100"/>
      <c r="F347" s="100"/>
      <c r="G347" s="100"/>
    </row>
    <row r="348" spans="4:7">
      <c r="D348" s="100"/>
      <c r="E348" s="100"/>
      <c r="F348" s="100"/>
      <c r="G348" s="100"/>
    </row>
    <row r="349" spans="4:7">
      <c r="D349" s="100"/>
      <c r="E349" s="100"/>
      <c r="F349" s="100"/>
      <c r="G349" s="100"/>
    </row>
    <row r="350" spans="4:7">
      <c r="D350" s="100"/>
      <c r="E350" s="100"/>
      <c r="F350" s="100"/>
      <c r="G350" s="100"/>
    </row>
    <row r="351" spans="4:7">
      <c r="D351" s="100"/>
      <c r="E351" s="100"/>
      <c r="F351" s="100"/>
      <c r="G351" s="100"/>
    </row>
    <row r="352" spans="4:7">
      <c r="D352" s="100"/>
      <c r="E352" s="100"/>
      <c r="F352" s="100"/>
      <c r="G352" s="100"/>
    </row>
    <row r="353" spans="4:7">
      <c r="D353" s="100"/>
      <c r="E353" s="100"/>
      <c r="F353" s="100"/>
      <c r="G353" s="100"/>
    </row>
    <row r="354" spans="4:7">
      <c r="D354" s="100"/>
      <c r="E354" s="100"/>
      <c r="F354" s="100"/>
      <c r="G354" s="100"/>
    </row>
    <row r="355" spans="4:7">
      <c r="D355" s="100"/>
      <c r="E355" s="100"/>
      <c r="F355" s="100"/>
      <c r="G355" s="100"/>
    </row>
    <row r="356" spans="4:7">
      <c r="D356" s="100"/>
      <c r="E356" s="100"/>
      <c r="F356" s="100"/>
      <c r="G356" s="100"/>
    </row>
    <row r="357" spans="4:7">
      <c r="D357" s="100"/>
      <c r="E357" s="100"/>
      <c r="F357" s="100"/>
      <c r="G357" s="100"/>
    </row>
    <row r="358" spans="4:7">
      <c r="D358" s="100"/>
      <c r="E358" s="100"/>
      <c r="F358" s="100"/>
      <c r="G358" s="100"/>
    </row>
    <row r="359" spans="4:7">
      <c r="D359" s="100"/>
      <c r="E359" s="100"/>
      <c r="F359" s="100"/>
      <c r="G359" s="100"/>
    </row>
    <row r="360" spans="4:7">
      <c r="D360" s="100"/>
      <c r="E360" s="100"/>
      <c r="F360" s="100"/>
      <c r="G360" s="100"/>
    </row>
    <row r="361" spans="4:7">
      <c r="D361" s="100"/>
      <c r="E361" s="100"/>
      <c r="F361" s="100"/>
      <c r="G361" s="100"/>
    </row>
    <row r="362" spans="4:7">
      <c r="D362" s="100"/>
      <c r="E362" s="100"/>
      <c r="F362" s="100"/>
      <c r="G362" s="100"/>
    </row>
    <row r="363" spans="4:7">
      <c r="D363" s="100"/>
      <c r="E363" s="100"/>
      <c r="F363" s="100"/>
      <c r="G363" s="100"/>
    </row>
    <row r="364" spans="4:7">
      <c r="D364" s="100"/>
      <c r="E364" s="100"/>
      <c r="F364" s="100"/>
      <c r="G364" s="100"/>
    </row>
    <row r="365" spans="4:7">
      <c r="D365" s="100"/>
      <c r="E365" s="100"/>
      <c r="F365" s="100"/>
      <c r="G365" s="100"/>
    </row>
    <row r="366" spans="4:7">
      <c r="D366" s="100"/>
      <c r="E366" s="100"/>
      <c r="F366" s="100"/>
      <c r="G366" s="100"/>
    </row>
    <row r="367" spans="4:7">
      <c r="D367" s="100"/>
      <c r="E367" s="100"/>
      <c r="F367" s="100"/>
      <c r="G367" s="100"/>
    </row>
    <row r="368" spans="4:7">
      <c r="D368" s="100"/>
      <c r="E368" s="100"/>
      <c r="F368" s="100"/>
      <c r="G368" s="100"/>
    </row>
    <row r="369" spans="4:7">
      <c r="D369" s="100"/>
      <c r="E369" s="100"/>
      <c r="F369" s="100"/>
      <c r="G369" s="100"/>
    </row>
    <row r="370" spans="4:7">
      <c r="D370" s="100"/>
      <c r="E370" s="100"/>
      <c r="F370" s="100"/>
      <c r="G370" s="100"/>
    </row>
    <row r="371" spans="4:7">
      <c r="D371" s="100"/>
      <c r="E371" s="100"/>
      <c r="F371" s="100"/>
      <c r="G371" s="100"/>
    </row>
    <row r="372" spans="4:7">
      <c r="D372" s="100"/>
      <c r="E372" s="100"/>
      <c r="F372" s="100"/>
      <c r="G372" s="100"/>
    </row>
    <row r="373" spans="4:7">
      <c r="D373" s="100"/>
      <c r="E373" s="100"/>
      <c r="F373" s="100"/>
      <c r="G373" s="100"/>
    </row>
    <row r="374" spans="4:7">
      <c r="D374" s="100"/>
      <c r="E374" s="100"/>
      <c r="F374" s="100"/>
      <c r="G374" s="100"/>
    </row>
    <row r="375" spans="4:7">
      <c r="D375" s="100"/>
      <c r="E375" s="100"/>
      <c r="F375" s="100"/>
      <c r="G375" s="100"/>
    </row>
    <row r="376" spans="4:7">
      <c r="D376" s="100"/>
      <c r="E376" s="100"/>
      <c r="F376" s="100"/>
      <c r="G376" s="100"/>
    </row>
    <row r="377" spans="4:7">
      <c r="D377" s="100"/>
      <c r="E377" s="100"/>
      <c r="F377" s="100"/>
      <c r="G377" s="100"/>
    </row>
    <row r="378" spans="4:7">
      <c r="D378" s="100"/>
      <c r="E378" s="100"/>
      <c r="F378" s="100"/>
      <c r="G378" s="100"/>
    </row>
    <row r="379" spans="4:7">
      <c r="D379" s="100"/>
      <c r="E379" s="100"/>
      <c r="F379" s="100"/>
      <c r="G379" s="100"/>
    </row>
    <row r="380" spans="4:7">
      <c r="D380" s="100"/>
      <c r="E380" s="100"/>
      <c r="F380" s="100"/>
      <c r="G380" s="100"/>
    </row>
    <row r="381" spans="4:7">
      <c r="D381" s="100"/>
      <c r="E381" s="100"/>
      <c r="F381" s="100"/>
      <c r="G381" s="100"/>
    </row>
    <row r="382" spans="4:7">
      <c r="D382" s="100"/>
      <c r="E382" s="100"/>
      <c r="F382" s="100"/>
      <c r="G382" s="100"/>
    </row>
    <row r="383" spans="4:7">
      <c r="D383" s="100"/>
      <c r="E383" s="100"/>
      <c r="F383" s="100"/>
      <c r="G383" s="100"/>
    </row>
    <row r="384" spans="4:7">
      <c r="D384" s="100"/>
      <c r="E384" s="100"/>
      <c r="F384" s="100"/>
      <c r="G384" s="100"/>
    </row>
    <row r="385" spans="4:7">
      <c r="D385" s="100"/>
      <c r="E385" s="100"/>
      <c r="F385" s="100"/>
      <c r="G385" s="100"/>
    </row>
    <row r="386" spans="4:7">
      <c r="D386" s="100"/>
      <c r="E386" s="100"/>
      <c r="F386" s="100"/>
      <c r="G386" s="100"/>
    </row>
    <row r="387" spans="4:7">
      <c r="D387" s="100"/>
      <c r="E387" s="100"/>
      <c r="F387" s="100"/>
      <c r="G387" s="100"/>
    </row>
    <row r="388" spans="4:7">
      <c r="D388" s="100"/>
      <c r="E388" s="100"/>
      <c r="F388" s="100"/>
      <c r="G388" s="100"/>
    </row>
    <row r="389" spans="4:7">
      <c r="D389" s="100"/>
      <c r="E389" s="100"/>
      <c r="F389" s="100"/>
      <c r="G389" s="100"/>
    </row>
    <row r="390" spans="4:7">
      <c r="D390" s="100"/>
      <c r="E390" s="100"/>
      <c r="F390" s="100"/>
      <c r="G390" s="100"/>
    </row>
    <row r="391" spans="4:7">
      <c r="D391" s="100"/>
      <c r="E391" s="100"/>
      <c r="F391" s="100"/>
      <c r="G391" s="100"/>
    </row>
    <row r="392" spans="4:7">
      <c r="D392" s="100"/>
      <c r="E392" s="100"/>
      <c r="F392" s="100"/>
      <c r="G392" s="100"/>
    </row>
    <row r="393" spans="4:7">
      <c r="D393" s="100"/>
      <c r="E393" s="100"/>
      <c r="F393" s="100"/>
      <c r="G393" s="100"/>
    </row>
    <row r="394" spans="4:7">
      <c r="D394" s="100"/>
      <c r="E394" s="100"/>
      <c r="F394" s="100"/>
      <c r="G394" s="100"/>
    </row>
    <row r="395" spans="4:7">
      <c r="D395" s="100"/>
      <c r="E395" s="100"/>
      <c r="F395" s="100"/>
      <c r="G395" s="100"/>
    </row>
    <row r="396" spans="4:7">
      <c r="D396" s="100"/>
      <c r="E396" s="100"/>
      <c r="F396" s="100"/>
      <c r="G396" s="100"/>
    </row>
    <row r="397" spans="4:7">
      <c r="D397" s="100"/>
      <c r="E397" s="100"/>
      <c r="F397" s="100"/>
      <c r="G397" s="100"/>
    </row>
    <row r="398" spans="4:7">
      <c r="D398" s="100"/>
      <c r="E398" s="100"/>
      <c r="F398" s="100"/>
      <c r="G398" s="100"/>
    </row>
    <row r="399" spans="4:7">
      <c r="D399" s="100"/>
      <c r="E399" s="100"/>
      <c r="F399" s="100"/>
      <c r="G399" s="100"/>
    </row>
    <row r="400" spans="4:7">
      <c r="D400" s="100"/>
      <c r="E400" s="100"/>
      <c r="F400" s="100"/>
      <c r="G400" s="100"/>
    </row>
    <row r="401" spans="4:7">
      <c r="D401" s="100"/>
      <c r="E401" s="100"/>
      <c r="F401" s="100"/>
      <c r="G401" s="100"/>
    </row>
    <row r="402" spans="4:7">
      <c r="D402" s="100"/>
      <c r="E402" s="100"/>
      <c r="F402" s="100"/>
      <c r="G402" s="100"/>
    </row>
    <row r="403" spans="4:7">
      <c r="D403" s="100"/>
      <c r="E403" s="100"/>
      <c r="F403" s="100"/>
      <c r="G403" s="100"/>
    </row>
    <row r="404" spans="4:7">
      <c r="D404" s="100"/>
      <c r="E404" s="100"/>
      <c r="F404" s="100"/>
      <c r="G404" s="100"/>
    </row>
    <row r="405" spans="4:7">
      <c r="D405" s="100"/>
      <c r="E405" s="100"/>
      <c r="F405" s="100"/>
      <c r="G405" s="100"/>
    </row>
    <row r="406" spans="4:7">
      <c r="D406" s="100"/>
      <c r="E406" s="100"/>
      <c r="F406" s="100"/>
      <c r="G406" s="100"/>
    </row>
    <row r="407" spans="4:7">
      <c r="D407" s="100"/>
      <c r="E407" s="100"/>
      <c r="F407" s="100"/>
      <c r="G407" s="100"/>
    </row>
    <row r="408" spans="4:7">
      <c r="D408" s="100"/>
      <c r="E408" s="100"/>
      <c r="F408" s="100"/>
      <c r="G408" s="100"/>
    </row>
    <row r="409" spans="4:7">
      <c r="D409" s="100"/>
      <c r="E409" s="100"/>
      <c r="F409" s="100"/>
      <c r="G409" s="100"/>
    </row>
    <row r="410" spans="4:7">
      <c r="D410" s="100"/>
      <c r="E410" s="100"/>
      <c r="F410" s="100"/>
      <c r="G410" s="100"/>
    </row>
    <row r="411" spans="4:7">
      <c r="D411" s="100"/>
      <c r="E411" s="100"/>
      <c r="F411" s="100"/>
      <c r="G411" s="100"/>
    </row>
    <row r="412" spans="4:7">
      <c r="D412" s="100"/>
      <c r="E412" s="100"/>
      <c r="F412" s="100"/>
      <c r="G412" s="100"/>
    </row>
    <row r="413" spans="4:7">
      <c r="D413" s="100"/>
      <c r="E413" s="100"/>
      <c r="F413" s="100"/>
      <c r="G413" s="100"/>
    </row>
    <row r="414" spans="4:7">
      <c r="D414" s="100"/>
      <c r="E414" s="100"/>
      <c r="F414" s="100"/>
      <c r="G414" s="100"/>
    </row>
    <row r="415" spans="4:7">
      <c r="D415" s="100"/>
      <c r="E415" s="100"/>
      <c r="F415" s="100"/>
      <c r="G415" s="100"/>
    </row>
    <row r="416" spans="4:7">
      <c r="D416" s="100"/>
      <c r="E416" s="100"/>
      <c r="F416" s="100"/>
      <c r="G416" s="100"/>
    </row>
    <row r="417" spans="4:7">
      <c r="D417" s="100"/>
      <c r="E417" s="100"/>
      <c r="F417" s="100"/>
      <c r="G417" s="100"/>
    </row>
    <row r="418" spans="4:7">
      <c r="D418" s="100"/>
      <c r="E418" s="100"/>
      <c r="F418" s="100"/>
      <c r="G418" s="100"/>
    </row>
    <row r="419" spans="4:7">
      <c r="D419" s="100"/>
      <c r="E419" s="100"/>
      <c r="F419" s="100"/>
      <c r="G419" s="100"/>
    </row>
    <row r="420" spans="4:7">
      <c r="D420" s="100"/>
      <c r="E420" s="100"/>
      <c r="F420" s="100"/>
      <c r="G420" s="100"/>
    </row>
    <row r="421" spans="4:7">
      <c r="D421" s="100"/>
      <c r="E421" s="100"/>
      <c r="F421" s="100"/>
      <c r="G421" s="100"/>
    </row>
    <row r="422" spans="4:7">
      <c r="D422" s="100"/>
      <c r="E422" s="100"/>
      <c r="F422" s="100"/>
      <c r="G422" s="100"/>
    </row>
    <row r="423" spans="4:7">
      <c r="D423" s="100"/>
      <c r="E423" s="100"/>
      <c r="F423" s="100"/>
      <c r="G423" s="100"/>
    </row>
    <row r="424" spans="4:7">
      <c r="D424" s="100"/>
      <c r="E424" s="100"/>
      <c r="F424" s="100"/>
      <c r="G424" s="100"/>
    </row>
    <row r="425" spans="4:7">
      <c r="D425" s="100"/>
      <c r="E425" s="100"/>
      <c r="F425" s="100"/>
      <c r="G425" s="100"/>
    </row>
    <row r="426" spans="4:7">
      <c r="D426" s="100"/>
      <c r="E426" s="100"/>
      <c r="F426" s="100"/>
      <c r="G426" s="100"/>
    </row>
    <row r="427" spans="4:7">
      <c r="D427" s="100"/>
      <c r="E427" s="100"/>
      <c r="F427" s="100"/>
      <c r="G427" s="100"/>
    </row>
    <row r="428" spans="4:7">
      <c r="D428" s="100"/>
      <c r="E428" s="100"/>
      <c r="F428" s="100"/>
      <c r="G428" s="100"/>
    </row>
    <row r="429" spans="4:7">
      <c r="D429" s="100"/>
      <c r="E429" s="100"/>
      <c r="F429" s="100"/>
      <c r="G429" s="100"/>
    </row>
    <row r="430" spans="4:7">
      <c r="D430" s="100"/>
      <c r="E430" s="100"/>
      <c r="F430" s="100"/>
      <c r="G430" s="100"/>
    </row>
    <row r="431" spans="4:7">
      <c r="D431" s="100"/>
      <c r="E431" s="100"/>
      <c r="F431" s="100"/>
      <c r="G431" s="100"/>
    </row>
    <row r="432" spans="4:7">
      <c r="D432" s="100"/>
      <c r="E432" s="100"/>
      <c r="F432" s="100"/>
      <c r="G432" s="100"/>
    </row>
    <row r="433" spans="4:7">
      <c r="D433" s="100"/>
      <c r="E433" s="100"/>
      <c r="F433" s="100"/>
      <c r="G433" s="100"/>
    </row>
    <row r="434" spans="4:7">
      <c r="D434" s="100"/>
      <c r="E434" s="100"/>
      <c r="F434" s="100"/>
      <c r="G434" s="100"/>
    </row>
    <row r="435" spans="4:7">
      <c r="D435" s="100"/>
      <c r="E435" s="100"/>
      <c r="F435" s="100"/>
      <c r="G435" s="100"/>
    </row>
    <row r="436" spans="4:7">
      <c r="D436" s="100"/>
      <c r="E436" s="100"/>
      <c r="F436" s="100"/>
      <c r="G436" s="100"/>
    </row>
    <row r="437" spans="4:7">
      <c r="D437" s="100"/>
      <c r="E437" s="100"/>
      <c r="F437" s="100"/>
      <c r="G437" s="100"/>
    </row>
    <row r="438" spans="4:7">
      <c r="D438" s="100"/>
      <c r="E438" s="100"/>
      <c r="F438" s="100"/>
      <c r="G438" s="100"/>
    </row>
    <row r="439" spans="4:7">
      <c r="D439" s="100"/>
      <c r="E439" s="100"/>
      <c r="F439" s="100"/>
      <c r="G439" s="100"/>
    </row>
    <row r="440" spans="4:7">
      <c r="D440" s="100"/>
      <c r="E440" s="100"/>
      <c r="F440" s="100"/>
      <c r="G440" s="100"/>
    </row>
    <row r="441" spans="4:7">
      <c r="D441" s="100"/>
      <c r="E441" s="100"/>
      <c r="F441" s="100"/>
      <c r="G441" s="100"/>
    </row>
    <row r="442" spans="4:7">
      <c r="D442" s="100"/>
      <c r="E442" s="100"/>
      <c r="F442" s="100"/>
      <c r="G442" s="100"/>
    </row>
    <row r="443" spans="4:7">
      <c r="D443" s="100"/>
      <c r="E443" s="100"/>
      <c r="F443" s="100"/>
      <c r="G443" s="100"/>
    </row>
    <row r="444" spans="4:7">
      <c r="D444" s="100"/>
      <c r="E444" s="100"/>
      <c r="F444" s="100"/>
      <c r="G444" s="100"/>
    </row>
    <row r="445" spans="4:7">
      <c r="D445" s="100"/>
      <c r="E445" s="100"/>
      <c r="F445" s="100"/>
      <c r="G445" s="100"/>
    </row>
    <row r="446" spans="4:7">
      <c r="D446" s="100"/>
      <c r="E446" s="100"/>
      <c r="F446" s="100"/>
      <c r="G446" s="100"/>
    </row>
    <row r="447" spans="4:7">
      <c r="D447" s="100"/>
      <c r="E447" s="100"/>
      <c r="F447" s="100"/>
      <c r="G447" s="100"/>
    </row>
    <row r="448" spans="4:7">
      <c r="D448" s="100"/>
      <c r="E448" s="100"/>
      <c r="F448" s="100"/>
      <c r="G448" s="100"/>
    </row>
    <row r="449" spans="4:7">
      <c r="D449" s="100"/>
      <c r="E449" s="100"/>
      <c r="F449" s="100"/>
      <c r="G449" s="100"/>
    </row>
    <row r="450" spans="4:7">
      <c r="D450" s="100"/>
      <c r="E450" s="100"/>
      <c r="F450" s="100"/>
      <c r="G450" s="100"/>
    </row>
    <row r="451" spans="4:7">
      <c r="D451" s="100"/>
      <c r="E451" s="100"/>
      <c r="F451" s="100"/>
      <c r="G451" s="100"/>
    </row>
    <row r="452" spans="4:7">
      <c r="D452" s="100"/>
      <c r="E452" s="100"/>
      <c r="F452" s="100"/>
      <c r="G452" s="100"/>
    </row>
    <row r="453" spans="4:7">
      <c r="D453" s="100"/>
      <c r="E453" s="100"/>
      <c r="F453" s="100"/>
      <c r="G453" s="100"/>
    </row>
    <row r="454" spans="4:7">
      <c r="D454" s="100"/>
      <c r="E454" s="100"/>
      <c r="F454" s="100"/>
      <c r="G454" s="100"/>
    </row>
    <row r="455" spans="4:7">
      <c r="D455" s="100"/>
      <c r="E455" s="100"/>
      <c r="F455" s="100"/>
      <c r="G455" s="100"/>
    </row>
    <row r="456" spans="4:7">
      <c r="D456" s="100"/>
      <c r="E456" s="100"/>
      <c r="F456" s="100"/>
      <c r="G456" s="100"/>
    </row>
    <row r="457" spans="4:7">
      <c r="D457" s="100"/>
      <c r="E457" s="100"/>
      <c r="F457" s="100"/>
      <c r="G457" s="100"/>
    </row>
    <row r="458" spans="4:7">
      <c r="D458" s="100"/>
      <c r="E458" s="100"/>
      <c r="F458" s="100"/>
      <c r="G458" s="100"/>
    </row>
    <row r="459" spans="4:7">
      <c r="D459" s="100"/>
      <c r="E459" s="100"/>
      <c r="F459" s="100"/>
      <c r="G459" s="100"/>
    </row>
    <row r="460" spans="4:7">
      <c r="D460" s="100"/>
      <c r="E460" s="100"/>
      <c r="F460" s="100"/>
      <c r="G460" s="100"/>
    </row>
    <row r="461" spans="4:7">
      <c r="D461" s="100"/>
      <c r="E461" s="100"/>
      <c r="F461" s="100"/>
      <c r="G461" s="100"/>
    </row>
    <row r="462" spans="4:7">
      <c r="D462" s="100"/>
      <c r="E462" s="100"/>
      <c r="F462" s="100"/>
      <c r="G462" s="100"/>
    </row>
    <row r="463" spans="4:7">
      <c r="D463" s="100"/>
      <c r="E463" s="100"/>
      <c r="F463" s="100"/>
      <c r="G463" s="100"/>
    </row>
    <row r="464" spans="4:7">
      <c r="D464" s="100"/>
      <c r="E464" s="100"/>
      <c r="F464" s="100"/>
      <c r="G464" s="100"/>
    </row>
    <row r="465" spans="4:7">
      <c r="D465" s="100"/>
      <c r="E465" s="100"/>
      <c r="F465" s="100"/>
      <c r="G465" s="100"/>
    </row>
    <row r="466" spans="4:7">
      <c r="D466" s="100"/>
      <c r="E466" s="100"/>
      <c r="F466" s="100"/>
      <c r="G466" s="100"/>
    </row>
    <row r="467" spans="4:7">
      <c r="D467" s="100"/>
      <c r="E467" s="100"/>
      <c r="F467" s="100"/>
      <c r="G467" s="100"/>
    </row>
    <row r="468" spans="4:7">
      <c r="D468" s="100"/>
      <c r="E468" s="100"/>
      <c r="F468" s="100"/>
      <c r="G468" s="100"/>
    </row>
    <row r="469" spans="4:7">
      <c r="D469" s="100"/>
      <c r="E469" s="100"/>
      <c r="F469" s="100"/>
      <c r="G469" s="100"/>
    </row>
    <row r="470" spans="4:7">
      <c r="D470" s="100"/>
      <c r="E470" s="100"/>
      <c r="F470" s="100"/>
      <c r="G470" s="100"/>
    </row>
    <row r="471" spans="4:7">
      <c r="D471" s="100"/>
      <c r="E471" s="100"/>
      <c r="F471" s="100"/>
      <c r="G471" s="100"/>
    </row>
    <row r="472" spans="4:7">
      <c r="D472" s="100"/>
      <c r="E472" s="100"/>
      <c r="F472" s="100"/>
      <c r="G472" s="100"/>
    </row>
    <row r="473" spans="4:7">
      <c r="D473" s="100"/>
      <c r="E473" s="100"/>
      <c r="F473" s="100"/>
      <c r="G473" s="100"/>
    </row>
    <row r="474" spans="4:7">
      <c r="D474" s="100"/>
      <c r="E474" s="100"/>
      <c r="F474" s="100"/>
      <c r="G474" s="100"/>
    </row>
    <row r="475" spans="4:7">
      <c r="D475" s="100"/>
      <c r="E475" s="100"/>
      <c r="F475" s="100"/>
      <c r="G475" s="100"/>
    </row>
    <row r="476" spans="4:7">
      <c r="D476" s="100"/>
      <c r="E476" s="100"/>
      <c r="F476" s="100"/>
      <c r="G476" s="100"/>
    </row>
    <row r="477" spans="4:7">
      <c r="D477" s="100"/>
      <c r="E477" s="100"/>
      <c r="F477" s="100"/>
      <c r="G477" s="100"/>
    </row>
    <row r="478" spans="4:7">
      <c r="D478" s="100"/>
      <c r="E478" s="100"/>
      <c r="F478" s="100"/>
      <c r="G478" s="100"/>
    </row>
    <row r="479" spans="4:7">
      <c r="D479" s="100"/>
      <c r="E479" s="100"/>
      <c r="F479" s="100"/>
      <c r="G479" s="100"/>
    </row>
    <row r="480" spans="4:7">
      <c r="D480" s="100"/>
      <c r="E480" s="100"/>
      <c r="F480" s="100"/>
      <c r="G480" s="100"/>
    </row>
    <row r="481" spans="4:7">
      <c r="D481" s="100"/>
      <c r="E481" s="100"/>
      <c r="F481" s="100"/>
      <c r="G481" s="100"/>
    </row>
    <row r="482" spans="4:7">
      <c r="D482" s="100"/>
      <c r="E482" s="100"/>
      <c r="F482" s="100"/>
      <c r="G482" s="100"/>
    </row>
    <row r="483" spans="4:7">
      <c r="D483" s="100"/>
      <c r="E483" s="100"/>
      <c r="F483" s="100"/>
      <c r="G483" s="100"/>
    </row>
    <row r="484" spans="4:7">
      <c r="D484" s="100"/>
      <c r="E484" s="100"/>
      <c r="F484" s="100"/>
      <c r="G484" s="100"/>
    </row>
    <row r="485" spans="4:7">
      <c r="D485" s="100"/>
      <c r="E485" s="100"/>
      <c r="F485" s="100"/>
      <c r="G485" s="100"/>
    </row>
    <row r="486" spans="4:7">
      <c r="D486" s="100"/>
      <c r="E486" s="100"/>
      <c r="F486" s="100"/>
      <c r="G486" s="100"/>
    </row>
    <row r="487" spans="4:7">
      <c r="D487" s="100"/>
      <c r="E487" s="100"/>
      <c r="F487" s="100"/>
      <c r="G487" s="100"/>
    </row>
    <row r="488" spans="4:7">
      <c r="D488" s="100"/>
      <c r="E488" s="100"/>
      <c r="F488" s="100"/>
      <c r="G488" s="100"/>
    </row>
    <row r="489" spans="4:7">
      <c r="D489" s="100"/>
      <c r="E489" s="100"/>
      <c r="F489" s="100"/>
      <c r="G489" s="100"/>
    </row>
    <row r="490" spans="4:7">
      <c r="D490" s="100"/>
      <c r="E490" s="100"/>
      <c r="F490" s="100"/>
      <c r="G490" s="100"/>
    </row>
    <row r="491" spans="4:7">
      <c r="D491" s="100"/>
      <c r="E491" s="100"/>
      <c r="F491" s="100"/>
      <c r="G491" s="100"/>
    </row>
    <row r="492" spans="4:7">
      <c r="D492" s="100"/>
      <c r="E492" s="100"/>
      <c r="F492" s="100"/>
      <c r="G492" s="100"/>
    </row>
    <row r="493" spans="4:7">
      <c r="D493" s="100"/>
      <c r="E493" s="100"/>
      <c r="F493" s="100"/>
      <c r="G493" s="100"/>
    </row>
    <row r="494" spans="4:7">
      <c r="D494" s="100"/>
      <c r="E494" s="100"/>
      <c r="F494" s="100"/>
      <c r="G494" s="100"/>
    </row>
    <row r="495" spans="4:7">
      <c r="D495" s="100"/>
      <c r="E495" s="100"/>
      <c r="F495" s="100"/>
      <c r="G495" s="100"/>
    </row>
    <row r="496" spans="4:7">
      <c r="D496" s="100"/>
      <c r="E496" s="100"/>
      <c r="F496" s="100"/>
      <c r="G496" s="100"/>
    </row>
    <row r="497" spans="4:7">
      <c r="D497" s="100"/>
      <c r="E497" s="100"/>
      <c r="F497" s="100"/>
      <c r="G497" s="100"/>
    </row>
    <row r="498" spans="4:7">
      <c r="D498" s="100"/>
      <c r="E498" s="100"/>
      <c r="F498" s="100"/>
      <c r="G498" s="100"/>
    </row>
    <row r="499" spans="4:7">
      <c r="D499" s="100"/>
      <c r="E499" s="100"/>
      <c r="F499" s="100"/>
      <c r="G499" s="100"/>
    </row>
    <row r="500" spans="4:7">
      <c r="D500" s="100"/>
      <c r="E500" s="100"/>
      <c r="F500" s="100"/>
      <c r="G500" s="100"/>
    </row>
    <row r="501" spans="4:7">
      <c r="D501" s="100"/>
      <c r="E501" s="100"/>
      <c r="F501" s="100"/>
      <c r="G501" s="100"/>
    </row>
    <row r="502" spans="4:7">
      <c r="D502" s="100"/>
      <c r="E502" s="100"/>
      <c r="F502" s="100"/>
      <c r="G502" s="100"/>
    </row>
    <row r="503" spans="4:7">
      <c r="D503" s="100"/>
      <c r="E503" s="100"/>
      <c r="F503" s="100"/>
      <c r="G503" s="100"/>
    </row>
    <row r="504" spans="4:7">
      <c r="D504" s="100"/>
      <c r="E504" s="100"/>
      <c r="F504" s="100"/>
      <c r="G504" s="100"/>
    </row>
    <row r="505" spans="4:7">
      <c r="D505" s="100"/>
      <c r="E505" s="100"/>
      <c r="F505" s="100"/>
      <c r="G505" s="100"/>
    </row>
    <row r="506" spans="4:7">
      <c r="D506" s="100"/>
      <c r="E506" s="100"/>
      <c r="F506" s="100"/>
      <c r="G506" s="100"/>
    </row>
    <row r="507" spans="4:7">
      <c r="D507" s="100"/>
      <c r="E507" s="100"/>
      <c r="F507" s="100"/>
      <c r="G507" s="100"/>
    </row>
    <row r="508" spans="4:7">
      <c r="D508" s="100"/>
      <c r="E508" s="100"/>
      <c r="F508" s="100"/>
      <c r="G508" s="100"/>
    </row>
    <row r="509" spans="4:7">
      <c r="D509" s="100"/>
      <c r="E509" s="100"/>
      <c r="F509" s="100"/>
      <c r="G509" s="100"/>
    </row>
    <row r="510" spans="4:7">
      <c r="D510" s="100"/>
      <c r="E510" s="100"/>
      <c r="F510" s="100"/>
      <c r="G510" s="100"/>
    </row>
    <row r="511" spans="4:7">
      <c r="D511" s="100"/>
      <c r="E511" s="100"/>
      <c r="F511" s="100"/>
      <c r="G511" s="100"/>
    </row>
    <row r="512" spans="4:7">
      <c r="D512" s="100"/>
      <c r="E512" s="100"/>
      <c r="F512" s="100"/>
      <c r="G512" s="100"/>
    </row>
    <row r="513" spans="4:7">
      <c r="D513" s="100"/>
      <c r="E513" s="100"/>
      <c r="F513" s="100"/>
      <c r="G513" s="100"/>
    </row>
    <row r="514" spans="4:7">
      <c r="D514" s="100"/>
      <c r="E514" s="100"/>
      <c r="F514" s="100"/>
      <c r="G514" s="100"/>
    </row>
    <row r="515" spans="4:7">
      <c r="D515" s="100"/>
      <c r="E515" s="100"/>
      <c r="F515" s="100"/>
      <c r="G515" s="100"/>
    </row>
    <row r="516" spans="4:7">
      <c r="D516" s="100"/>
      <c r="E516" s="100"/>
      <c r="F516" s="100"/>
      <c r="G516" s="100"/>
    </row>
    <row r="517" spans="4:7">
      <c r="D517" s="100"/>
      <c r="E517" s="100"/>
      <c r="F517" s="100"/>
      <c r="G517" s="100"/>
    </row>
    <row r="518" spans="4:7">
      <c r="D518" s="100"/>
      <c r="E518" s="100"/>
      <c r="F518" s="100"/>
      <c r="G518" s="100"/>
    </row>
    <row r="519" spans="4:7">
      <c r="D519" s="100"/>
      <c r="E519" s="100"/>
      <c r="F519" s="100"/>
      <c r="G519" s="100"/>
    </row>
    <row r="520" spans="4:7">
      <c r="D520" s="100"/>
      <c r="E520" s="100"/>
      <c r="F520" s="100"/>
      <c r="G520" s="100"/>
    </row>
    <row r="521" spans="4:7">
      <c r="D521" s="100"/>
      <c r="E521" s="100"/>
      <c r="F521" s="100"/>
      <c r="G521" s="100"/>
    </row>
    <row r="522" spans="4:7">
      <c r="D522" s="100"/>
      <c r="E522" s="100"/>
      <c r="F522" s="100"/>
      <c r="G522" s="100"/>
    </row>
    <row r="523" spans="4:7">
      <c r="D523" s="100"/>
      <c r="E523" s="100"/>
      <c r="F523" s="100"/>
      <c r="G523" s="100"/>
    </row>
    <row r="524" spans="4:7">
      <c r="D524" s="100"/>
      <c r="E524" s="100"/>
      <c r="F524" s="100"/>
      <c r="G524" s="100"/>
    </row>
    <row r="525" spans="4:7">
      <c r="D525" s="100"/>
      <c r="E525" s="100"/>
      <c r="F525" s="100"/>
      <c r="G525" s="100"/>
    </row>
    <row r="526" spans="4:7">
      <c r="D526" s="100"/>
      <c r="E526" s="100"/>
      <c r="F526" s="100"/>
      <c r="G526" s="100"/>
    </row>
    <row r="527" spans="4:7">
      <c r="D527" s="100"/>
      <c r="E527" s="100"/>
      <c r="F527" s="100"/>
      <c r="G527" s="100"/>
    </row>
    <row r="528" spans="4:7">
      <c r="D528" s="100"/>
      <c r="E528" s="100"/>
      <c r="F528" s="100"/>
      <c r="G528" s="100"/>
    </row>
    <row r="529" spans="4:7">
      <c r="D529" s="100"/>
      <c r="E529" s="100"/>
      <c r="F529" s="100"/>
      <c r="G529" s="100"/>
    </row>
    <row r="530" spans="4:7">
      <c r="D530" s="100"/>
      <c r="E530" s="100"/>
      <c r="F530" s="100"/>
      <c r="G530" s="100"/>
    </row>
    <row r="531" spans="4:7">
      <c r="D531" s="100"/>
      <c r="E531" s="100"/>
      <c r="F531" s="100"/>
      <c r="G531" s="100"/>
    </row>
    <row r="532" spans="4:7">
      <c r="D532" s="100"/>
      <c r="E532" s="100"/>
      <c r="F532" s="100"/>
      <c r="G532" s="100"/>
    </row>
    <row r="533" spans="4:7">
      <c r="D533" s="100"/>
      <c r="E533" s="100"/>
      <c r="F533" s="100"/>
      <c r="G533" s="100"/>
    </row>
    <row r="534" spans="4:7">
      <c r="D534" s="100"/>
      <c r="E534" s="100"/>
      <c r="F534" s="100"/>
      <c r="G534" s="100"/>
    </row>
    <row r="535" spans="4:7">
      <c r="D535" s="100"/>
      <c r="E535" s="100"/>
      <c r="F535" s="100"/>
      <c r="G535" s="100"/>
    </row>
    <row r="536" spans="4:7">
      <c r="D536" s="100"/>
      <c r="E536" s="100"/>
      <c r="F536" s="100"/>
      <c r="G536" s="100"/>
    </row>
    <row r="537" spans="4:7">
      <c r="D537" s="100"/>
      <c r="E537" s="100"/>
      <c r="F537" s="100"/>
      <c r="G537" s="100"/>
    </row>
    <row r="538" spans="4:7">
      <c r="D538" s="100"/>
      <c r="E538" s="100"/>
      <c r="F538" s="100"/>
      <c r="G538" s="100"/>
    </row>
    <row r="539" spans="4:7">
      <c r="D539" s="100"/>
      <c r="E539" s="100"/>
      <c r="F539" s="100"/>
      <c r="G539" s="100"/>
    </row>
    <row r="540" spans="4:7">
      <c r="D540" s="100"/>
      <c r="E540" s="100"/>
      <c r="F540" s="100"/>
      <c r="G540" s="100"/>
    </row>
    <row r="541" spans="4:7">
      <c r="D541" s="100"/>
      <c r="E541" s="100"/>
      <c r="F541" s="100"/>
      <c r="G541" s="100"/>
    </row>
    <row r="542" spans="4:7">
      <c r="D542" s="100"/>
      <c r="E542" s="100"/>
      <c r="F542" s="100"/>
      <c r="G542" s="100"/>
    </row>
    <row r="543" spans="4:7">
      <c r="D543" s="100"/>
      <c r="E543" s="100"/>
      <c r="F543" s="100"/>
      <c r="G543" s="100"/>
    </row>
    <row r="544" spans="4:7">
      <c r="D544" s="100"/>
      <c r="E544" s="100"/>
      <c r="F544" s="100"/>
      <c r="G544" s="100"/>
    </row>
    <row r="545" spans="4:7">
      <c r="D545" s="100"/>
      <c r="E545" s="100"/>
      <c r="F545" s="100"/>
      <c r="G545" s="100"/>
    </row>
    <row r="546" spans="4:7">
      <c r="D546" s="100"/>
      <c r="E546" s="100"/>
      <c r="F546" s="100"/>
      <c r="G546" s="100"/>
    </row>
    <row r="547" spans="4:7">
      <c r="D547" s="100"/>
      <c r="E547" s="100"/>
      <c r="F547" s="100"/>
      <c r="G547" s="100"/>
    </row>
    <row r="548" spans="4:7">
      <c r="D548" s="100"/>
      <c r="E548" s="100"/>
      <c r="F548" s="100"/>
      <c r="G548" s="100"/>
    </row>
    <row r="549" spans="4:7">
      <c r="D549" s="100"/>
      <c r="E549" s="100"/>
      <c r="F549" s="100"/>
      <c r="G549" s="100"/>
    </row>
    <row r="550" spans="4:7">
      <c r="D550" s="100"/>
      <c r="E550" s="100"/>
      <c r="F550" s="100"/>
      <c r="G550" s="100"/>
    </row>
    <row r="551" spans="4:7">
      <c r="D551" s="100"/>
      <c r="E551" s="100"/>
      <c r="F551" s="100"/>
      <c r="G551" s="100"/>
    </row>
    <row r="552" spans="4:7">
      <c r="D552" s="100"/>
      <c r="E552" s="100"/>
      <c r="F552" s="100"/>
      <c r="G552" s="100"/>
    </row>
    <row r="553" spans="4:7">
      <c r="D553" s="100"/>
      <c r="E553" s="100"/>
      <c r="F553" s="100"/>
      <c r="G553" s="100"/>
    </row>
    <row r="554" spans="4:7">
      <c r="D554" s="100"/>
      <c r="E554" s="100"/>
      <c r="F554" s="100"/>
      <c r="G554" s="100"/>
    </row>
    <row r="555" spans="4:7">
      <c r="D555" s="100"/>
      <c r="E555" s="100"/>
      <c r="F555" s="100"/>
      <c r="G555" s="100"/>
    </row>
    <row r="556" spans="4:7">
      <c r="D556" s="100"/>
      <c r="E556" s="100"/>
      <c r="F556" s="100"/>
      <c r="G556" s="100"/>
    </row>
    <row r="557" spans="4:7">
      <c r="D557" s="100"/>
      <c r="E557" s="100"/>
      <c r="F557" s="100"/>
      <c r="G557" s="100"/>
    </row>
    <row r="558" spans="4:7">
      <c r="D558" s="100"/>
      <c r="E558" s="100"/>
      <c r="F558" s="100"/>
      <c r="G558" s="100"/>
    </row>
    <row r="559" spans="4:7">
      <c r="D559" s="100"/>
      <c r="E559" s="100"/>
      <c r="F559" s="100"/>
      <c r="G559" s="100"/>
    </row>
    <row r="560" spans="4:7">
      <c r="D560" s="100"/>
      <c r="E560" s="100"/>
      <c r="F560" s="100"/>
      <c r="G560" s="100"/>
    </row>
    <row r="561" spans="4:7">
      <c r="D561" s="100"/>
      <c r="E561" s="100"/>
      <c r="F561" s="100"/>
      <c r="G561" s="100"/>
    </row>
    <row r="562" spans="4:7">
      <c r="D562" s="100"/>
      <c r="E562" s="100"/>
      <c r="F562" s="100"/>
      <c r="G562" s="100"/>
    </row>
    <row r="563" spans="4:7">
      <c r="D563" s="100"/>
      <c r="E563" s="100"/>
      <c r="F563" s="100"/>
      <c r="G563" s="100"/>
    </row>
    <row r="564" spans="4:7">
      <c r="D564" s="100"/>
      <c r="E564" s="100"/>
      <c r="F564" s="100"/>
      <c r="G564" s="100"/>
    </row>
    <row r="565" spans="4:7">
      <c r="D565" s="100"/>
      <c r="E565" s="100"/>
      <c r="F565" s="100"/>
      <c r="G565" s="100"/>
    </row>
    <row r="566" spans="4:7">
      <c r="D566" s="100"/>
      <c r="E566" s="100"/>
      <c r="F566" s="100"/>
      <c r="G566" s="100"/>
    </row>
    <row r="567" spans="4:7">
      <c r="D567" s="100"/>
      <c r="E567" s="100"/>
      <c r="F567" s="100"/>
      <c r="G567" s="100"/>
    </row>
    <row r="568" spans="4:7">
      <c r="D568" s="100"/>
      <c r="E568" s="100"/>
      <c r="F568" s="100"/>
      <c r="G568" s="100"/>
    </row>
    <row r="569" spans="4:7">
      <c r="D569" s="100"/>
      <c r="E569" s="100"/>
      <c r="F569" s="100"/>
      <c r="G569" s="100"/>
    </row>
    <row r="570" spans="4:7">
      <c r="D570" s="100"/>
      <c r="E570" s="100"/>
      <c r="F570" s="100"/>
      <c r="G570" s="100"/>
    </row>
    <row r="571" spans="4:7">
      <c r="D571" s="100"/>
      <c r="E571" s="100"/>
      <c r="F571" s="100"/>
      <c r="G571" s="100"/>
    </row>
    <row r="572" spans="4:7">
      <c r="D572" s="100"/>
      <c r="E572" s="100"/>
      <c r="F572" s="100"/>
      <c r="G572" s="100"/>
    </row>
    <row r="573" spans="4:7">
      <c r="D573" s="100"/>
      <c r="E573" s="100"/>
      <c r="F573" s="100"/>
      <c r="G573" s="100"/>
    </row>
    <row r="574" spans="4:7">
      <c r="D574" s="100"/>
      <c r="E574" s="100"/>
      <c r="F574" s="100"/>
      <c r="G574" s="100"/>
    </row>
    <row r="575" spans="4:7">
      <c r="D575" s="100"/>
      <c r="E575" s="100"/>
      <c r="F575" s="100"/>
      <c r="G575" s="100"/>
    </row>
    <row r="576" spans="4:7">
      <c r="D576" s="100"/>
      <c r="E576" s="100"/>
      <c r="F576" s="100"/>
      <c r="G576" s="100"/>
    </row>
    <row r="577" spans="4:7">
      <c r="D577" s="100"/>
      <c r="E577" s="100"/>
      <c r="F577" s="100"/>
      <c r="G577" s="100"/>
    </row>
    <row r="578" spans="4:7">
      <c r="D578" s="100"/>
      <c r="E578" s="100"/>
      <c r="F578" s="100"/>
      <c r="G578" s="100"/>
    </row>
    <row r="579" spans="4:7">
      <c r="D579" s="100"/>
      <c r="E579" s="100"/>
      <c r="F579" s="100"/>
      <c r="G579" s="100"/>
    </row>
    <row r="580" spans="4:7">
      <c r="D580" s="100"/>
      <c r="E580" s="100"/>
      <c r="F580" s="100"/>
      <c r="G580" s="100"/>
    </row>
    <row r="581" spans="4:7">
      <c r="D581" s="100"/>
      <c r="E581" s="100"/>
      <c r="F581" s="100"/>
      <c r="G581" s="100"/>
    </row>
    <row r="582" spans="4:7">
      <c r="D582" s="100"/>
      <c r="E582" s="100"/>
      <c r="F582" s="100"/>
      <c r="G582" s="100"/>
    </row>
    <row r="583" spans="4:7">
      <c r="D583" s="100"/>
      <c r="E583" s="100"/>
      <c r="F583" s="100"/>
      <c r="G583" s="100"/>
    </row>
    <row r="584" spans="4:7">
      <c r="D584" s="100"/>
      <c r="E584" s="100"/>
      <c r="F584" s="100"/>
      <c r="G584" s="100"/>
    </row>
    <row r="585" spans="4:7">
      <c r="D585" s="100"/>
      <c r="E585" s="100"/>
      <c r="F585" s="100"/>
      <c r="G585" s="100"/>
    </row>
    <row r="586" spans="4:7">
      <c r="D586" s="100"/>
      <c r="E586" s="100"/>
      <c r="F586" s="100"/>
      <c r="G586" s="100"/>
    </row>
    <row r="587" spans="4:7">
      <c r="D587" s="100"/>
      <c r="E587" s="100"/>
      <c r="F587" s="100"/>
      <c r="G587" s="100"/>
    </row>
    <row r="588" spans="4:7">
      <c r="D588" s="100"/>
      <c r="E588" s="100"/>
      <c r="F588" s="100"/>
      <c r="G588" s="100"/>
    </row>
    <row r="589" spans="4:7">
      <c r="D589" s="100"/>
      <c r="E589" s="100"/>
      <c r="F589" s="100"/>
      <c r="G589" s="100"/>
    </row>
    <row r="590" spans="4:7">
      <c r="D590" s="100"/>
      <c r="E590" s="100"/>
      <c r="F590" s="100"/>
      <c r="G590" s="100"/>
    </row>
    <row r="591" spans="4:7">
      <c r="D591" s="100"/>
      <c r="E591" s="100"/>
      <c r="F591" s="100"/>
      <c r="G591" s="100"/>
    </row>
    <row r="592" spans="4:7">
      <c r="D592" s="100"/>
      <c r="E592" s="100"/>
      <c r="F592" s="100"/>
      <c r="G592" s="100"/>
    </row>
    <row r="593" spans="4:7">
      <c r="D593" s="100"/>
      <c r="E593" s="100"/>
      <c r="F593" s="100"/>
      <c r="G593" s="100"/>
    </row>
    <row r="594" spans="4:7">
      <c r="D594" s="100"/>
      <c r="E594" s="100"/>
      <c r="F594" s="100"/>
      <c r="G594" s="100"/>
    </row>
    <row r="595" spans="4:7">
      <c r="D595" s="100"/>
      <c r="E595" s="100"/>
      <c r="F595" s="100"/>
      <c r="G595" s="100"/>
    </row>
    <row r="596" spans="4:7">
      <c r="D596" s="100"/>
      <c r="E596" s="100"/>
      <c r="F596" s="100"/>
      <c r="G596" s="100"/>
    </row>
    <row r="597" spans="4:7">
      <c r="D597" s="100"/>
      <c r="E597" s="100"/>
      <c r="F597" s="100"/>
      <c r="G597" s="100"/>
    </row>
    <row r="598" spans="4:7">
      <c r="D598" s="100"/>
      <c r="E598" s="100"/>
      <c r="F598" s="100"/>
      <c r="G598" s="100"/>
    </row>
    <row r="599" spans="4:7">
      <c r="D599" s="100"/>
      <c r="E599" s="100"/>
      <c r="F599" s="100"/>
      <c r="G599" s="100"/>
    </row>
    <row r="600" spans="4:7">
      <c r="D600" s="100"/>
      <c r="E600" s="100"/>
      <c r="F600" s="100"/>
      <c r="G600" s="100"/>
    </row>
    <row r="601" spans="4:7">
      <c r="D601" s="100"/>
      <c r="E601" s="100"/>
      <c r="F601" s="100"/>
      <c r="G601" s="100"/>
    </row>
    <row r="602" spans="4:7">
      <c r="D602" s="100"/>
      <c r="E602" s="100"/>
      <c r="F602" s="100"/>
      <c r="G602" s="100"/>
    </row>
    <row r="603" spans="4:7">
      <c r="D603" s="100"/>
      <c r="E603" s="100"/>
      <c r="F603" s="100"/>
      <c r="G603" s="100"/>
    </row>
    <row r="604" spans="4:7">
      <c r="D604" s="100"/>
      <c r="E604" s="100"/>
      <c r="F604" s="100"/>
      <c r="G604" s="100"/>
    </row>
    <row r="605" spans="4:7">
      <c r="D605" s="100"/>
      <c r="E605" s="100"/>
      <c r="F605" s="100"/>
      <c r="G605" s="100"/>
    </row>
    <row r="606" spans="4:7">
      <c r="D606" s="100"/>
      <c r="E606" s="100"/>
      <c r="F606" s="100"/>
      <c r="G606" s="100"/>
    </row>
    <row r="607" spans="4:7">
      <c r="D607" s="100"/>
      <c r="E607" s="100"/>
      <c r="F607" s="100"/>
      <c r="G607" s="100"/>
    </row>
    <row r="608" spans="4:7">
      <c r="D608" s="100"/>
      <c r="E608" s="100"/>
      <c r="F608" s="100"/>
      <c r="G608" s="100"/>
    </row>
    <row r="609" spans="4:7">
      <c r="D609" s="100"/>
      <c r="E609" s="100"/>
      <c r="F609" s="100"/>
      <c r="G609" s="100"/>
    </row>
    <row r="610" spans="4:7">
      <c r="D610" s="100"/>
      <c r="E610" s="100"/>
      <c r="F610" s="100"/>
      <c r="G610" s="100"/>
    </row>
    <row r="611" spans="4:7">
      <c r="D611" s="100"/>
      <c r="E611" s="100"/>
      <c r="F611" s="100"/>
      <c r="G611" s="100"/>
    </row>
    <row r="612" spans="4:7">
      <c r="D612" s="100"/>
      <c r="E612" s="100"/>
      <c r="F612" s="100"/>
      <c r="G612" s="100"/>
    </row>
    <row r="613" spans="4:7">
      <c r="D613" s="100"/>
      <c r="E613" s="100"/>
      <c r="F613" s="100"/>
      <c r="G613" s="100"/>
    </row>
    <row r="614" spans="4:7">
      <c r="D614" s="100"/>
      <c r="E614" s="100"/>
      <c r="F614" s="100"/>
      <c r="G614" s="100"/>
    </row>
    <row r="615" spans="4:7">
      <c r="D615" s="100"/>
      <c r="E615" s="100"/>
      <c r="F615" s="100"/>
      <c r="G615" s="100"/>
    </row>
    <row r="616" spans="4:7">
      <c r="D616" s="100"/>
      <c r="E616" s="100"/>
      <c r="F616" s="100"/>
      <c r="G616" s="100"/>
    </row>
    <row r="617" spans="4:7">
      <c r="D617" s="100"/>
      <c r="E617" s="100"/>
      <c r="F617" s="100"/>
      <c r="G617" s="100"/>
    </row>
    <row r="618" spans="4:7">
      <c r="D618" s="100"/>
      <c r="E618" s="100"/>
      <c r="F618" s="100"/>
      <c r="G618" s="100"/>
    </row>
    <row r="619" spans="4:7">
      <c r="D619" s="100"/>
      <c r="E619" s="100"/>
      <c r="F619" s="100"/>
      <c r="G619" s="100"/>
    </row>
    <row r="620" spans="4:7">
      <c r="D620" s="100"/>
      <c r="E620" s="100"/>
      <c r="F620" s="100"/>
      <c r="G620" s="100"/>
    </row>
    <row r="621" spans="4:7">
      <c r="D621" s="100"/>
      <c r="E621" s="100"/>
      <c r="F621" s="100"/>
      <c r="G621" s="100"/>
    </row>
    <row r="622" spans="4:7">
      <c r="D622" s="100"/>
      <c r="E622" s="100"/>
      <c r="F622" s="100"/>
      <c r="G622" s="100"/>
    </row>
    <row r="623" spans="4:7">
      <c r="D623" s="100"/>
      <c r="E623" s="100"/>
      <c r="F623" s="100"/>
      <c r="G623" s="100"/>
    </row>
    <row r="624" spans="4:7">
      <c r="D624" s="100"/>
      <c r="E624" s="100"/>
      <c r="F624" s="100"/>
      <c r="G624" s="100"/>
    </row>
    <row r="625" spans="4:7">
      <c r="D625" s="100"/>
      <c r="E625" s="100"/>
      <c r="F625" s="100"/>
      <c r="G625" s="100"/>
    </row>
    <row r="626" spans="4:7">
      <c r="D626" s="100"/>
      <c r="E626" s="100"/>
      <c r="F626" s="100"/>
      <c r="G626" s="100"/>
    </row>
    <row r="627" spans="4:7">
      <c r="D627" s="100"/>
      <c r="E627" s="100"/>
      <c r="F627" s="100"/>
      <c r="G627" s="100"/>
    </row>
    <row r="628" spans="4:7">
      <c r="D628" s="100"/>
      <c r="E628" s="100"/>
      <c r="F628" s="100"/>
      <c r="G628" s="100"/>
    </row>
    <row r="629" spans="4:7">
      <c r="D629" s="100"/>
      <c r="E629" s="100"/>
      <c r="F629" s="100"/>
      <c r="G629" s="100"/>
    </row>
    <row r="630" spans="4:7">
      <c r="D630" s="100"/>
      <c r="E630" s="100"/>
      <c r="F630" s="100"/>
      <c r="G630" s="100"/>
    </row>
    <row r="631" spans="4:7">
      <c r="D631" s="100"/>
      <c r="E631" s="100"/>
      <c r="F631" s="100"/>
      <c r="G631" s="100"/>
    </row>
    <row r="632" spans="4:7">
      <c r="D632" s="100"/>
      <c r="E632" s="100"/>
      <c r="F632" s="100"/>
      <c r="G632" s="100"/>
    </row>
    <row r="633" spans="4:7">
      <c r="D633" s="100"/>
      <c r="E633" s="100"/>
      <c r="F633" s="100"/>
      <c r="G633" s="100"/>
    </row>
    <row r="634" spans="4:7">
      <c r="D634" s="100"/>
      <c r="E634" s="100"/>
      <c r="F634" s="100"/>
      <c r="G634" s="100"/>
    </row>
    <row r="635" spans="4:7">
      <c r="D635" s="100"/>
      <c r="E635" s="100"/>
      <c r="F635" s="100"/>
      <c r="G635" s="100"/>
    </row>
    <row r="636" spans="4:7">
      <c r="D636" s="100"/>
      <c r="E636" s="100"/>
      <c r="F636" s="100"/>
      <c r="G636" s="100"/>
    </row>
    <row r="637" spans="4:7">
      <c r="D637" s="100"/>
      <c r="E637" s="100"/>
      <c r="F637" s="100"/>
      <c r="G637" s="100"/>
    </row>
    <row r="638" spans="4:7">
      <c r="D638" s="100"/>
      <c r="E638" s="100"/>
      <c r="F638" s="100"/>
      <c r="G638" s="100"/>
    </row>
    <row r="639" spans="4:7">
      <c r="D639" s="100"/>
      <c r="E639" s="100"/>
      <c r="F639" s="100"/>
      <c r="G639" s="100"/>
    </row>
    <row r="640" spans="4:7">
      <c r="D640" s="100"/>
      <c r="E640" s="100"/>
      <c r="F640" s="100"/>
      <c r="G640" s="100"/>
    </row>
    <row r="641" spans="4:7">
      <c r="D641" s="100"/>
      <c r="E641" s="100"/>
      <c r="F641" s="100"/>
      <c r="G641" s="100"/>
    </row>
    <row r="642" spans="4:7">
      <c r="D642" s="100"/>
      <c r="E642" s="100"/>
      <c r="F642" s="100"/>
      <c r="G642" s="100"/>
    </row>
    <row r="643" spans="4:7">
      <c r="D643" s="100"/>
      <c r="E643" s="100"/>
      <c r="F643" s="100"/>
      <c r="G643" s="100"/>
    </row>
    <row r="644" spans="4:7">
      <c r="D644" s="100"/>
      <c r="E644" s="100"/>
      <c r="F644" s="100"/>
      <c r="G644" s="100"/>
    </row>
    <row r="645" spans="4:7">
      <c r="D645" s="100"/>
      <c r="E645" s="100"/>
      <c r="F645" s="100"/>
      <c r="G645" s="100"/>
    </row>
    <row r="646" spans="4:7">
      <c r="D646" s="100"/>
      <c r="E646" s="100"/>
      <c r="F646" s="100"/>
      <c r="G646" s="100"/>
    </row>
    <row r="647" spans="4:7">
      <c r="D647" s="100"/>
      <c r="E647" s="100"/>
      <c r="F647" s="100"/>
      <c r="G647" s="100"/>
    </row>
    <row r="648" spans="4:7">
      <c r="D648" s="100"/>
      <c r="E648" s="100"/>
      <c r="F648" s="100"/>
      <c r="G648" s="100"/>
    </row>
    <row r="649" spans="4:7">
      <c r="D649" s="100"/>
      <c r="E649" s="100"/>
      <c r="F649" s="100"/>
      <c r="G649" s="100"/>
    </row>
    <row r="650" spans="4:7">
      <c r="D650" s="100"/>
      <c r="E650" s="100"/>
      <c r="F650" s="100"/>
      <c r="G650" s="100"/>
    </row>
    <row r="651" spans="4:7">
      <c r="D651" s="100"/>
      <c r="E651" s="100"/>
      <c r="F651" s="100"/>
      <c r="G651" s="100"/>
    </row>
    <row r="652" spans="4:7">
      <c r="D652" s="100"/>
      <c r="E652" s="100"/>
      <c r="F652" s="100"/>
      <c r="G652" s="100"/>
    </row>
    <row r="653" spans="4:7">
      <c r="D653" s="100"/>
      <c r="E653" s="100"/>
      <c r="F653" s="100"/>
      <c r="G653" s="100"/>
    </row>
    <row r="654" spans="4:7">
      <c r="D654" s="100"/>
      <c r="E654" s="100"/>
      <c r="F654" s="100"/>
      <c r="G654" s="100"/>
    </row>
    <row r="655" spans="4:7">
      <c r="D655" s="100"/>
      <c r="E655" s="100"/>
      <c r="F655" s="100"/>
      <c r="G655" s="100"/>
    </row>
    <row r="656" spans="4:7">
      <c r="D656" s="100"/>
      <c r="E656" s="100"/>
      <c r="F656" s="100"/>
      <c r="G656" s="100"/>
    </row>
    <row r="657" spans="4:7">
      <c r="D657" s="100"/>
      <c r="E657" s="100"/>
      <c r="F657" s="100"/>
      <c r="G657" s="100"/>
    </row>
    <row r="658" spans="4:7">
      <c r="D658" s="100"/>
      <c r="E658" s="100"/>
      <c r="F658" s="100"/>
      <c r="G658" s="100"/>
    </row>
    <row r="659" spans="4:7">
      <c r="D659" s="100"/>
      <c r="E659" s="100"/>
      <c r="F659" s="100"/>
      <c r="G659" s="100"/>
    </row>
    <row r="660" spans="4:7">
      <c r="D660" s="100"/>
      <c r="E660" s="100"/>
      <c r="F660" s="100"/>
      <c r="G660" s="100"/>
    </row>
    <row r="661" spans="4:7">
      <c r="D661" s="100"/>
      <c r="E661" s="100"/>
      <c r="F661" s="100"/>
      <c r="G661" s="100"/>
    </row>
    <row r="662" spans="4:7">
      <c r="D662" s="100"/>
      <c r="E662" s="100"/>
      <c r="F662" s="100"/>
      <c r="G662" s="100"/>
    </row>
    <row r="663" spans="4:7">
      <c r="D663" s="100"/>
      <c r="E663" s="100"/>
      <c r="F663" s="100"/>
      <c r="G663" s="100"/>
    </row>
    <row r="664" spans="4:7">
      <c r="D664" s="100"/>
      <c r="E664" s="100"/>
      <c r="F664" s="100"/>
      <c r="G664" s="100"/>
    </row>
    <row r="665" spans="4:7">
      <c r="D665" s="100"/>
      <c r="E665" s="100"/>
      <c r="F665" s="100"/>
      <c r="G665" s="100"/>
    </row>
    <row r="666" spans="4:7">
      <c r="D666" s="100"/>
      <c r="E666" s="100"/>
      <c r="F666" s="100"/>
      <c r="G666" s="100"/>
    </row>
    <row r="667" spans="4:7">
      <c r="D667" s="100"/>
      <c r="E667" s="100"/>
      <c r="F667" s="100"/>
      <c r="G667" s="100"/>
    </row>
    <row r="668" spans="4:7">
      <c r="D668" s="100"/>
      <c r="E668" s="100"/>
      <c r="F668" s="100"/>
      <c r="G668" s="100"/>
    </row>
    <row r="669" spans="4:7">
      <c r="D669" s="100"/>
      <c r="E669" s="100"/>
      <c r="F669" s="100"/>
      <c r="G669" s="100"/>
    </row>
    <row r="670" spans="4:7">
      <c r="D670" s="100"/>
      <c r="E670" s="100"/>
      <c r="F670" s="100"/>
      <c r="G670" s="100"/>
    </row>
    <row r="671" spans="4:7">
      <c r="D671" s="100"/>
      <c r="E671" s="100"/>
      <c r="F671" s="100"/>
      <c r="G671" s="100"/>
    </row>
    <row r="672" spans="4:7">
      <c r="D672" s="100"/>
      <c r="E672" s="100"/>
      <c r="F672" s="100"/>
      <c r="G672" s="100"/>
    </row>
    <row r="673" spans="4:7">
      <c r="D673" s="100"/>
      <c r="E673" s="100"/>
      <c r="F673" s="100"/>
      <c r="G673" s="100"/>
    </row>
    <row r="674" spans="4:7">
      <c r="D674" s="100"/>
      <c r="E674" s="100"/>
      <c r="F674" s="100"/>
      <c r="G674" s="100"/>
    </row>
    <row r="675" spans="4:7">
      <c r="D675" s="100"/>
      <c r="E675" s="100"/>
      <c r="F675" s="100"/>
      <c r="G675" s="100"/>
    </row>
    <row r="676" spans="4:7">
      <c r="D676" s="100"/>
      <c r="E676" s="100"/>
      <c r="F676" s="100"/>
      <c r="G676" s="100"/>
    </row>
    <row r="677" spans="4:7">
      <c r="D677" s="100"/>
      <c r="E677" s="100"/>
      <c r="F677" s="100"/>
      <c r="G677" s="100"/>
    </row>
    <row r="678" spans="4:7">
      <c r="D678" s="100"/>
      <c r="E678" s="100"/>
      <c r="F678" s="100"/>
      <c r="G678" s="100"/>
    </row>
    <row r="679" spans="4:7">
      <c r="D679" s="100"/>
      <c r="E679" s="100"/>
      <c r="F679" s="100"/>
      <c r="G679" s="100"/>
    </row>
    <row r="680" spans="4:7">
      <c r="D680" s="100"/>
      <c r="E680" s="100"/>
      <c r="F680" s="100"/>
      <c r="G680" s="100"/>
    </row>
    <row r="681" spans="4:7">
      <c r="D681" s="100"/>
      <c r="E681" s="100"/>
      <c r="F681" s="100"/>
      <c r="G681" s="100"/>
    </row>
    <row r="682" spans="4:7">
      <c r="D682" s="100"/>
      <c r="E682" s="100"/>
      <c r="F682" s="100"/>
      <c r="G682" s="100"/>
    </row>
    <row r="683" spans="4:7">
      <c r="D683" s="100"/>
      <c r="E683" s="100"/>
      <c r="F683" s="100"/>
      <c r="G683" s="100"/>
    </row>
    <row r="684" spans="4:7">
      <c r="D684" s="100"/>
      <c r="E684" s="100"/>
      <c r="F684" s="100"/>
      <c r="G684" s="100"/>
    </row>
    <row r="685" spans="4:7">
      <c r="D685" s="100"/>
      <c r="E685" s="100"/>
      <c r="F685" s="100"/>
      <c r="G685" s="100"/>
    </row>
    <row r="686" spans="4:7">
      <c r="D686" s="100"/>
      <c r="E686" s="100"/>
      <c r="F686" s="100"/>
      <c r="G686" s="100"/>
    </row>
    <row r="687" spans="4:7">
      <c r="D687" s="100"/>
      <c r="E687" s="100"/>
      <c r="F687" s="100"/>
      <c r="G687" s="100"/>
    </row>
    <row r="688" spans="4:7">
      <c r="D688" s="100"/>
      <c r="E688" s="100"/>
      <c r="F688" s="100"/>
      <c r="G688" s="100"/>
    </row>
    <row r="689" spans="4:7">
      <c r="D689" s="100"/>
      <c r="E689" s="100"/>
      <c r="F689" s="100"/>
      <c r="G689" s="100"/>
    </row>
    <row r="690" spans="4:7">
      <c r="D690" s="100"/>
      <c r="E690" s="100"/>
      <c r="F690" s="100"/>
      <c r="G690" s="100"/>
    </row>
    <row r="691" spans="4:7">
      <c r="D691" s="100"/>
      <c r="E691" s="100"/>
      <c r="F691" s="100"/>
      <c r="G691" s="100"/>
    </row>
    <row r="692" spans="4:7">
      <c r="D692" s="100"/>
      <c r="E692" s="100"/>
      <c r="F692" s="100"/>
      <c r="G692" s="100"/>
    </row>
    <row r="693" spans="4:7">
      <c r="D693" s="100"/>
      <c r="E693" s="100"/>
      <c r="F693" s="100"/>
      <c r="G693" s="100"/>
    </row>
    <row r="694" spans="4:7">
      <c r="D694" s="100"/>
      <c r="E694" s="100"/>
      <c r="F694" s="100"/>
      <c r="G694" s="100"/>
    </row>
    <row r="695" spans="4:7">
      <c r="D695" s="100"/>
      <c r="E695" s="100"/>
      <c r="F695" s="100"/>
      <c r="G695" s="100"/>
    </row>
    <row r="696" spans="4:7">
      <c r="D696" s="100"/>
      <c r="E696" s="100"/>
      <c r="F696" s="100"/>
      <c r="G696" s="100"/>
    </row>
    <row r="697" spans="4:7">
      <c r="D697" s="100"/>
      <c r="E697" s="100"/>
      <c r="F697" s="100"/>
      <c r="G697" s="100"/>
    </row>
    <row r="698" spans="4:7">
      <c r="D698" s="100"/>
      <c r="E698" s="100"/>
      <c r="F698" s="100"/>
      <c r="G698" s="100"/>
    </row>
    <row r="699" spans="4:7">
      <c r="D699" s="100"/>
      <c r="E699" s="100"/>
      <c r="F699" s="100"/>
      <c r="G699" s="100"/>
    </row>
    <row r="700" spans="4:7">
      <c r="D700" s="100"/>
      <c r="E700" s="100"/>
      <c r="F700" s="100"/>
      <c r="G700" s="100"/>
    </row>
    <row r="701" spans="4:7">
      <c r="D701" s="100"/>
      <c r="E701" s="100"/>
      <c r="F701" s="100"/>
      <c r="G701" s="100"/>
    </row>
    <row r="702" spans="4:7">
      <c r="D702" s="100"/>
      <c r="E702" s="100"/>
      <c r="F702" s="100"/>
      <c r="G702" s="100"/>
    </row>
    <row r="703" spans="4:7">
      <c r="D703" s="100"/>
      <c r="E703" s="100"/>
      <c r="F703" s="100"/>
      <c r="G703" s="100"/>
    </row>
    <row r="704" spans="4:7">
      <c r="D704" s="100"/>
      <c r="E704" s="100"/>
      <c r="F704" s="100"/>
      <c r="G704" s="100"/>
    </row>
    <row r="705" spans="4:7">
      <c r="D705" s="100"/>
      <c r="E705" s="100"/>
      <c r="F705" s="100"/>
      <c r="G705" s="100"/>
    </row>
    <row r="706" spans="4:7">
      <c r="D706" s="100"/>
      <c r="E706" s="100"/>
      <c r="F706" s="100"/>
      <c r="G706" s="100"/>
    </row>
    <row r="707" spans="4:7">
      <c r="D707" s="100"/>
      <c r="E707" s="100"/>
      <c r="F707" s="100"/>
      <c r="G707" s="100"/>
    </row>
    <row r="708" spans="4:7">
      <c r="D708" s="100"/>
      <c r="E708" s="100"/>
      <c r="F708" s="100"/>
      <c r="G708" s="100"/>
    </row>
    <row r="709" spans="4:7">
      <c r="D709" s="100"/>
      <c r="E709" s="100"/>
      <c r="F709" s="100"/>
      <c r="G709" s="100"/>
    </row>
    <row r="710" spans="4:7">
      <c r="D710" s="100"/>
      <c r="E710" s="100"/>
      <c r="F710" s="100"/>
      <c r="G710" s="100"/>
    </row>
    <row r="711" spans="4:7">
      <c r="D711" s="100"/>
      <c r="E711" s="100"/>
      <c r="F711" s="100"/>
      <c r="G711" s="100"/>
    </row>
    <row r="712" spans="4:7">
      <c r="D712" s="100"/>
      <c r="E712" s="100"/>
      <c r="F712" s="100"/>
      <c r="G712" s="100"/>
    </row>
    <row r="713" spans="4:7">
      <c r="D713" s="100"/>
      <c r="E713" s="100"/>
      <c r="F713" s="100"/>
      <c r="G713" s="100"/>
    </row>
    <row r="714" spans="4:7">
      <c r="D714" s="100"/>
      <c r="E714" s="100"/>
      <c r="F714" s="100"/>
      <c r="G714" s="100"/>
    </row>
    <row r="715" spans="4:7">
      <c r="D715" s="100"/>
      <c r="E715" s="100"/>
      <c r="F715" s="100"/>
      <c r="G715" s="100"/>
    </row>
    <row r="716" spans="4:7">
      <c r="D716" s="100"/>
      <c r="E716" s="100"/>
      <c r="F716" s="100"/>
      <c r="G716" s="100"/>
    </row>
    <row r="717" spans="4:7">
      <c r="D717" s="100"/>
      <c r="E717" s="100"/>
      <c r="F717" s="100"/>
      <c r="G717" s="100"/>
    </row>
    <row r="718" spans="4:7">
      <c r="D718" s="100"/>
      <c r="E718" s="100"/>
      <c r="F718" s="100"/>
      <c r="G718" s="100"/>
    </row>
    <row r="719" spans="4:7">
      <c r="D719" s="100"/>
      <c r="E719" s="100"/>
      <c r="F719" s="100"/>
      <c r="G719" s="100"/>
    </row>
    <row r="720" spans="4:7">
      <c r="D720" s="100"/>
      <c r="E720" s="100"/>
      <c r="F720" s="100"/>
      <c r="G720" s="100"/>
    </row>
    <row r="721" spans="4:7">
      <c r="D721" s="100"/>
      <c r="E721" s="100"/>
      <c r="F721" s="100"/>
      <c r="G721" s="100"/>
    </row>
    <row r="722" spans="4:7">
      <c r="D722" s="100"/>
      <c r="E722" s="100"/>
      <c r="F722" s="100"/>
      <c r="G722" s="100"/>
    </row>
    <row r="723" spans="4:7">
      <c r="D723" s="100"/>
      <c r="E723" s="100"/>
      <c r="F723" s="100"/>
      <c r="G723" s="100"/>
    </row>
    <row r="724" spans="4:7">
      <c r="D724" s="100"/>
      <c r="E724" s="100"/>
      <c r="F724" s="100"/>
      <c r="G724" s="100"/>
    </row>
    <row r="725" spans="4:7">
      <c r="D725" s="100"/>
      <c r="E725" s="100"/>
      <c r="F725" s="100"/>
      <c r="G725" s="100"/>
    </row>
    <row r="726" spans="4:7">
      <c r="D726" s="100"/>
      <c r="E726" s="100"/>
      <c r="F726" s="100"/>
      <c r="G726" s="100"/>
    </row>
    <row r="727" spans="4:7">
      <c r="D727" s="100"/>
      <c r="E727" s="100"/>
      <c r="F727" s="100"/>
      <c r="G727" s="100"/>
    </row>
    <row r="728" spans="4:7">
      <c r="D728" s="100"/>
      <c r="E728" s="100"/>
      <c r="F728" s="100"/>
      <c r="G728" s="100"/>
    </row>
    <row r="729" spans="4:7">
      <c r="D729" s="100"/>
      <c r="E729" s="100"/>
      <c r="F729" s="100"/>
      <c r="G729" s="100"/>
    </row>
    <row r="730" spans="4:7">
      <c r="D730" s="100"/>
      <c r="E730" s="100"/>
      <c r="F730" s="100"/>
      <c r="G730" s="100"/>
    </row>
    <row r="731" spans="4:7">
      <c r="D731" s="100"/>
      <c r="E731" s="100"/>
      <c r="F731" s="100"/>
      <c r="G731" s="100"/>
    </row>
    <row r="732" spans="4:7">
      <c r="D732" s="100"/>
      <c r="E732" s="100"/>
      <c r="F732" s="100"/>
      <c r="G732" s="100"/>
    </row>
    <row r="733" spans="4:7">
      <c r="D733" s="100"/>
      <c r="E733" s="100"/>
      <c r="F733" s="100"/>
      <c r="G733" s="100"/>
    </row>
    <row r="734" spans="4:7">
      <c r="D734" s="100"/>
      <c r="E734" s="100"/>
      <c r="F734" s="100"/>
      <c r="G734" s="100"/>
    </row>
    <row r="735" spans="4:7">
      <c r="D735" s="100"/>
      <c r="E735" s="100"/>
      <c r="F735" s="100"/>
      <c r="G735" s="100"/>
    </row>
    <row r="736" spans="4:7">
      <c r="D736" s="100"/>
      <c r="E736" s="100"/>
      <c r="F736" s="100"/>
      <c r="G736" s="100"/>
    </row>
    <row r="737" spans="4:7">
      <c r="D737" s="100"/>
      <c r="E737" s="100"/>
      <c r="F737" s="100"/>
      <c r="G737" s="100"/>
    </row>
    <row r="738" spans="4:7">
      <c r="D738" s="100"/>
      <c r="E738" s="100"/>
      <c r="F738" s="100"/>
      <c r="G738" s="100"/>
    </row>
    <row r="739" spans="4:7">
      <c r="D739" s="100"/>
      <c r="E739" s="100"/>
      <c r="F739" s="100"/>
      <c r="G739" s="100"/>
    </row>
    <row r="740" spans="4:7">
      <c r="D740" s="100"/>
      <c r="E740" s="100"/>
      <c r="F740" s="100"/>
      <c r="G740" s="100"/>
    </row>
    <row r="741" spans="4:7">
      <c r="D741" s="100"/>
      <c r="E741" s="100"/>
      <c r="F741" s="100"/>
      <c r="G741" s="100"/>
    </row>
    <row r="742" spans="4:7">
      <c r="D742" s="100"/>
      <c r="E742" s="100"/>
      <c r="F742" s="100"/>
      <c r="G742" s="100"/>
    </row>
    <row r="743" spans="4:7">
      <c r="D743" s="100"/>
      <c r="E743" s="100"/>
      <c r="F743" s="100"/>
      <c r="G743" s="100"/>
    </row>
    <row r="744" spans="4:7">
      <c r="D744" s="100"/>
      <c r="E744" s="100"/>
      <c r="F744" s="100"/>
      <c r="G744" s="100"/>
    </row>
    <row r="745" spans="4:7">
      <c r="D745" s="100"/>
      <c r="E745" s="100"/>
      <c r="F745" s="100"/>
      <c r="G745" s="100"/>
    </row>
    <row r="746" spans="4:7">
      <c r="D746" s="100"/>
      <c r="E746" s="100"/>
      <c r="F746" s="100"/>
      <c r="G746" s="100"/>
    </row>
    <row r="747" spans="4:7">
      <c r="D747" s="100"/>
      <c r="E747" s="100"/>
      <c r="F747" s="100"/>
      <c r="G747" s="100"/>
    </row>
    <row r="748" spans="4:7">
      <c r="D748" s="100"/>
      <c r="E748" s="100"/>
      <c r="F748" s="100"/>
      <c r="G748" s="100"/>
    </row>
    <row r="749" spans="4:7">
      <c r="D749" s="100"/>
      <c r="E749" s="100"/>
      <c r="F749" s="100"/>
      <c r="G749" s="100"/>
    </row>
    <row r="750" spans="4:7">
      <c r="D750" s="100"/>
      <c r="E750" s="100"/>
      <c r="F750" s="100"/>
      <c r="G750" s="100"/>
    </row>
    <row r="751" spans="4:7">
      <c r="D751" s="100"/>
      <c r="E751" s="100"/>
      <c r="F751" s="100"/>
      <c r="G751" s="100"/>
    </row>
    <row r="752" spans="4:7">
      <c r="D752" s="100"/>
      <c r="E752" s="100"/>
      <c r="F752" s="100"/>
      <c r="G752" s="100"/>
    </row>
    <row r="753" spans="4:7">
      <c r="D753" s="100"/>
      <c r="E753" s="100"/>
      <c r="F753" s="100"/>
      <c r="G753" s="100"/>
    </row>
    <row r="754" spans="4:7">
      <c r="D754" s="100"/>
      <c r="E754" s="100"/>
      <c r="F754" s="100"/>
      <c r="G754" s="100"/>
    </row>
    <row r="755" spans="4:7">
      <c r="D755" s="100"/>
      <c r="E755" s="100"/>
      <c r="F755" s="100"/>
      <c r="G755" s="100"/>
    </row>
    <row r="756" spans="4:7">
      <c r="D756" s="100"/>
      <c r="E756" s="100"/>
      <c r="F756" s="100"/>
      <c r="G756" s="100"/>
    </row>
    <row r="757" spans="4:7">
      <c r="D757" s="100"/>
      <c r="E757" s="100"/>
      <c r="F757" s="100"/>
      <c r="G757" s="100"/>
    </row>
    <row r="758" spans="4:7">
      <c r="D758" s="100"/>
      <c r="E758" s="100"/>
      <c r="F758" s="100"/>
      <c r="G758" s="100"/>
    </row>
    <row r="759" spans="4:7">
      <c r="D759" s="100"/>
      <c r="E759" s="100"/>
      <c r="F759" s="100"/>
      <c r="G759" s="100"/>
    </row>
    <row r="760" spans="4:7">
      <c r="D760" s="100"/>
      <c r="E760" s="100"/>
      <c r="F760" s="100"/>
      <c r="G760" s="100"/>
    </row>
    <row r="761" spans="4:7">
      <c r="D761" s="100"/>
      <c r="E761" s="100"/>
      <c r="F761" s="100"/>
      <c r="G761" s="100"/>
    </row>
    <row r="762" spans="4:7">
      <c r="D762" s="100"/>
      <c r="E762" s="100"/>
      <c r="F762" s="100"/>
      <c r="G762" s="100"/>
    </row>
    <row r="763" spans="4:7">
      <c r="D763" s="100"/>
      <c r="E763" s="100"/>
      <c r="F763" s="100"/>
      <c r="G763" s="100"/>
    </row>
    <row r="764" spans="4:7">
      <c r="D764" s="100"/>
      <c r="E764" s="100"/>
      <c r="F764" s="100"/>
      <c r="G764" s="100"/>
    </row>
    <row r="765" spans="4:7">
      <c r="D765" s="100"/>
      <c r="E765" s="100"/>
      <c r="F765" s="100"/>
      <c r="G765" s="100"/>
    </row>
    <row r="766" spans="4:7">
      <c r="D766" s="100"/>
      <c r="E766" s="100"/>
      <c r="F766" s="100"/>
      <c r="G766" s="100"/>
    </row>
    <row r="767" spans="4:7">
      <c r="D767" s="100"/>
      <c r="E767" s="100"/>
      <c r="F767" s="100"/>
      <c r="G767" s="100"/>
    </row>
    <row r="768" spans="4:7">
      <c r="D768" s="100"/>
      <c r="E768" s="100"/>
      <c r="F768" s="100"/>
      <c r="G768" s="100"/>
    </row>
    <row r="769" spans="4:7">
      <c r="D769" s="100"/>
      <c r="E769" s="100"/>
      <c r="F769" s="100"/>
      <c r="G769" s="100"/>
    </row>
    <row r="770" spans="4:7">
      <c r="D770" s="100"/>
      <c r="E770" s="100"/>
      <c r="F770" s="100"/>
      <c r="G770" s="100"/>
    </row>
    <row r="771" spans="4:7">
      <c r="D771" s="100"/>
      <c r="E771" s="100"/>
      <c r="F771" s="100"/>
      <c r="G771" s="100"/>
    </row>
    <row r="772" spans="4:7">
      <c r="D772" s="100"/>
      <c r="E772" s="100"/>
      <c r="F772" s="100"/>
      <c r="G772" s="100"/>
    </row>
    <row r="773" spans="4:7">
      <c r="D773" s="100"/>
      <c r="E773" s="100"/>
      <c r="F773" s="100"/>
      <c r="G773" s="100"/>
    </row>
    <row r="774" spans="4:7">
      <c r="D774" s="100"/>
      <c r="E774" s="100"/>
      <c r="F774" s="100"/>
      <c r="G774" s="100"/>
    </row>
    <row r="775" spans="4:7">
      <c r="D775" s="100"/>
      <c r="E775" s="100"/>
      <c r="F775" s="100"/>
      <c r="G775" s="100"/>
    </row>
    <row r="776" spans="4:7">
      <c r="D776" s="100"/>
      <c r="E776" s="100"/>
      <c r="F776" s="100"/>
      <c r="G776" s="100"/>
    </row>
    <row r="777" spans="4:7">
      <c r="D777" s="100"/>
      <c r="E777" s="100"/>
      <c r="F777" s="100"/>
      <c r="G777" s="100"/>
    </row>
    <row r="778" spans="4:7">
      <c r="D778" s="100"/>
      <c r="E778" s="100"/>
      <c r="F778" s="100"/>
      <c r="G778" s="100"/>
    </row>
    <row r="779" spans="4:7">
      <c r="D779" s="100"/>
      <c r="E779" s="100"/>
      <c r="F779" s="100"/>
      <c r="G779" s="100"/>
    </row>
    <row r="780" spans="4:7">
      <c r="D780" s="100"/>
      <c r="E780" s="100"/>
      <c r="F780" s="100"/>
      <c r="G780" s="100"/>
    </row>
    <row r="781" spans="4:7">
      <c r="D781" s="100"/>
      <c r="E781" s="100"/>
      <c r="F781" s="100"/>
      <c r="G781" s="100"/>
    </row>
    <row r="782" spans="4:7">
      <c r="D782" s="100"/>
      <c r="E782" s="100"/>
      <c r="F782" s="100"/>
      <c r="G782" s="100"/>
    </row>
    <row r="783" spans="4:7">
      <c r="D783" s="100"/>
      <c r="E783" s="100"/>
      <c r="F783" s="100"/>
      <c r="G783" s="100"/>
    </row>
    <row r="784" spans="4:7">
      <c r="D784" s="100"/>
      <c r="E784" s="100"/>
      <c r="F784" s="100"/>
      <c r="G784" s="100"/>
    </row>
    <row r="785" spans="4:7">
      <c r="D785" s="100"/>
      <c r="E785" s="100"/>
      <c r="F785" s="100"/>
      <c r="G785" s="100"/>
    </row>
    <row r="786" spans="4:7">
      <c r="D786" s="100"/>
      <c r="E786" s="100"/>
      <c r="F786" s="100"/>
      <c r="G786" s="100"/>
    </row>
    <row r="787" spans="4:7">
      <c r="D787" s="100"/>
      <c r="E787" s="100"/>
      <c r="F787" s="100"/>
      <c r="G787" s="100"/>
    </row>
    <row r="788" spans="4:7">
      <c r="D788" s="100"/>
      <c r="E788" s="100"/>
      <c r="F788" s="100"/>
      <c r="G788" s="100"/>
    </row>
    <row r="789" spans="4:7">
      <c r="D789" s="100"/>
      <c r="E789" s="100"/>
      <c r="F789" s="100"/>
      <c r="G789" s="100"/>
    </row>
    <row r="790" spans="4:7">
      <c r="D790" s="100"/>
      <c r="E790" s="100"/>
      <c r="F790" s="100"/>
      <c r="G790" s="100"/>
    </row>
    <row r="791" spans="4:7">
      <c r="D791" s="100"/>
      <c r="E791" s="100"/>
      <c r="F791" s="100"/>
      <c r="G791" s="100"/>
    </row>
    <row r="792" spans="4:7">
      <c r="D792" s="100"/>
      <c r="E792" s="100"/>
      <c r="F792" s="100"/>
      <c r="G792" s="100"/>
    </row>
    <row r="793" spans="4:7">
      <c r="D793" s="100"/>
      <c r="E793" s="100"/>
      <c r="F793" s="100"/>
      <c r="G793" s="100"/>
    </row>
    <row r="794" spans="4:7">
      <c r="D794" s="100"/>
      <c r="E794" s="100"/>
      <c r="F794" s="100"/>
      <c r="G794" s="100"/>
    </row>
    <row r="795" spans="4:7">
      <c r="D795" s="100"/>
      <c r="E795" s="100"/>
      <c r="F795" s="100"/>
      <c r="G795" s="100"/>
    </row>
    <row r="796" spans="4:7">
      <c r="D796" s="100"/>
      <c r="E796" s="100"/>
      <c r="F796" s="100"/>
      <c r="G796" s="100"/>
    </row>
    <row r="797" spans="4:7">
      <c r="D797" s="100"/>
      <c r="E797" s="100"/>
      <c r="F797" s="100"/>
      <c r="G797" s="100"/>
    </row>
    <row r="798" spans="4:7">
      <c r="D798" s="100"/>
      <c r="E798" s="100"/>
      <c r="F798" s="100"/>
      <c r="G798" s="100"/>
    </row>
    <row r="799" spans="4:7">
      <c r="D799" s="100"/>
      <c r="E799" s="100"/>
      <c r="F799" s="100"/>
      <c r="G799" s="100"/>
    </row>
    <row r="800" spans="4:7">
      <c r="D800" s="100"/>
      <c r="E800" s="100"/>
      <c r="F800" s="100"/>
      <c r="G800" s="100"/>
    </row>
    <row r="801" spans="4:7">
      <c r="D801" s="100"/>
      <c r="E801" s="100"/>
      <c r="F801" s="100"/>
      <c r="G801" s="100"/>
    </row>
    <row r="802" spans="4:7">
      <c r="D802" s="100"/>
      <c r="E802" s="100"/>
      <c r="F802" s="100"/>
      <c r="G802" s="100"/>
    </row>
    <row r="803" spans="4:7">
      <c r="D803" s="100"/>
      <c r="E803" s="100"/>
      <c r="F803" s="100"/>
      <c r="G803" s="100"/>
    </row>
    <row r="804" spans="4:7">
      <c r="D804" s="100"/>
      <c r="E804" s="100"/>
      <c r="F804" s="100"/>
      <c r="G804" s="100"/>
    </row>
    <row r="805" spans="4:7">
      <c r="D805" s="100"/>
      <c r="E805" s="100"/>
      <c r="F805" s="100"/>
      <c r="G805" s="100"/>
    </row>
    <row r="806" spans="4:7">
      <c r="D806" s="100"/>
      <c r="E806" s="100"/>
      <c r="F806" s="100"/>
      <c r="G806" s="100"/>
    </row>
    <row r="807" spans="4:7">
      <c r="D807" s="100"/>
      <c r="E807" s="100"/>
      <c r="F807" s="100"/>
      <c r="G807" s="100"/>
    </row>
    <row r="808" spans="4:7">
      <c r="D808" s="100"/>
      <c r="E808" s="100"/>
      <c r="F808" s="100"/>
      <c r="G808" s="100"/>
    </row>
    <row r="809" spans="4:7">
      <c r="D809" s="100"/>
      <c r="E809" s="100"/>
      <c r="F809" s="100"/>
      <c r="G809" s="100"/>
    </row>
    <row r="810" spans="4:7">
      <c r="D810" s="100"/>
      <c r="E810" s="100"/>
      <c r="F810" s="100"/>
      <c r="G810" s="100"/>
    </row>
    <row r="811" spans="4:7">
      <c r="D811" s="100"/>
      <c r="E811" s="100"/>
      <c r="F811" s="100"/>
      <c r="G811" s="100"/>
    </row>
    <row r="812" spans="4:7">
      <c r="D812" s="100"/>
      <c r="E812" s="100"/>
      <c r="F812" s="100"/>
      <c r="G812" s="100"/>
    </row>
    <row r="813" spans="4:7">
      <c r="D813" s="100"/>
      <c r="E813" s="100"/>
      <c r="F813" s="100"/>
      <c r="G813" s="100"/>
    </row>
    <row r="814" spans="4:7">
      <c r="D814" s="100"/>
      <c r="E814" s="100"/>
      <c r="F814" s="100"/>
      <c r="G814" s="100"/>
    </row>
    <row r="815" spans="4:7">
      <c r="D815" s="100"/>
      <c r="E815" s="100"/>
      <c r="F815" s="100"/>
      <c r="G815" s="100"/>
    </row>
    <row r="816" spans="4:7">
      <c r="D816" s="100"/>
      <c r="E816" s="100"/>
      <c r="F816" s="100"/>
      <c r="G816" s="100"/>
    </row>
    <row r="817" spans="4:7">
      <c r="D817" s="100"/>
      <c r="E817" s="100"/>
      <c r="F817" s="100"/>
      <c r="G817" s="100"/>
    </row>
    <row r="818" spans="4:7">
      <c r="D818" s="100"/>
      <c r="E818" s="100"/>
      <c r="F818" s="100"/>
      <c r="G818" s="100"/>
    </row>
    <row r="819" spans="4:7">
      <c r="D819" s="100"/>
      <c r="E819" s="100"/>
      <c r="F819" s="100"/>
      <c r="G819" s="100"/>
    </row>
    <row r="820" spans="4:7">
      <c r="D820" s="100"/>
      <c r="E820" s="100"/>
      <c r="F820" s="100"/>
      <c r="G820" s="100"/>
    </row>
    <row r="821" spans="4:7">
      <c r="D821" s="100"/>
      <c r="E821" s="100"/>
      <c r="F821" s="100"/>
      <c r="G821" s="100"/>
    </row>
    <row r="822" spans="4:7">
      <c r="D822" s="100"/>
      <c r="E822" s="100"/>
      <c r="F822" s="100"/>
      <c r="G822" s="100"/>
    </row>
    <row r="823" spans="4:7">
      <c r="D823" s="100"/>
      <c r="E823" s="100"/>
      <c r="F823" s="100"/>
      <c r="G823" s="100"/>
    </row>
    <row r="824" spans="4:7">
      <c r="D824" s="100"/>
      <c r="E824" s="100"/>
      <c r="F824" s="100"/>
      <c r="G824" s="100"/>
    </row>
    <row r="825" spans="4:7">
      <c r="D825" s="100"/>
      <c r="E825" s="100"/>
      <c r="F825" s="100"/>
      <c r="G825" s="100"/>
    </row>
    <row r="826" spans="4:7">
      <c r="D826" s="100"/>
      <c r="E826" s="100"/>
      <c r="F826" s="100"/>
      <c r="G826" s="100"/>
    </row>
    <row r="827" spans="4:7">
      <c r="D827" s="100"/>
      <c r="E827" s="100"/>
      <c r="F827" s="100"/>
      <c r="G827" s="100"/>
    </row>
    <row r="828" spans="4:7">
      <c r="D828" s="100"/>
      <c r="E828" s="100"/>
      <c r="F828" s="100"/>
      <c r="G828" s="100"/>
    </row>
    <row r="829" spans="4:7">
      <c r="D829" s="100"/>
      <c r="E829" s="100"/>
      <c r="F829" s="100"/>
      <c r="G829" s="100"/>
    </row>
    <row r="830" spans="4:7">
      <c r="D830" s="100"/>
      <c r="E830" s="100"/>
      <c r="F830" s="100"/>
      <c r="G830" s="100"/>
    </row>
    <row r="831" spans="4:7">
      <c r="D831" s="100"/>
      <c r="E831" s="100"/>
      <c r="F831" s="100"/>
      <c r="G831" s="100"/>
    </row>
    <row r="832" spans="4:7">
      <c r="D832" s="100"/>
      <c r="E832" s="100"/>
      <c r="F832" s="100"/>
      <c r="G832" s="100"/>
    </row>
    <row r="833" spans="4:7">
      <c r="D833" s="100"/>
      <c r="E833" s="100"/>
      <c r="F833" s="100"/>
      <c r="G833" s="100"/>
    </row>
    <row r="834" spans="4:7">
      <c r="D834" s="100"/>
      <c r="E834" s="100"/>
      <c r="F834" s="100"/>
      <c r="G834" s="100"/>
    </row>
    <row r="835" spans="4:7">
      <c r="D835" s="100"/>
      <c r="E835" s="100"/>
      <c r="F835" s="100"/>
      <c r="G835" s="100"/>
    </row>
    <row r="836" spans="4:7">
      <c r="D836" s="100"/>
      <c r="E836" s="100"/>
      <c r="F836" s="100"/>
      <c r="G836" s="100"/>
    </row>
    <row r="837" spans="4:7">
      <c r="D837" s="100"/>
      <c r="E837" s="100"/>
      <c r="F837" s="100"/>
      <c r="G837" s="100"/>
    </row>
    <row r="838" spans="4:7">
      <c r="D838" s="100"/>
      <c r="E838" s="100"/>
      <c r="F838" s="100"/>
      <c r="G838" s="100"/>
    </row>
    <row r="839" spans="4:7">
      <c r="D839" s="100"/>
      <c r="E839" s="100"/>
      <c r="F839" s="100"/>
      <c r="G839" s="100"/>
    </row>
    <row r="840" spans="4:7">
      <c r="D840" s="100"/>
      <c r="E840" s="100"/>
      <c r="F840" s="100"/>
      <c r="G840" s="100"/>
    </row>
    <row r="841" spans="4:7">
      <c r="D841" s="100"/>
      <c r="E841" s="100"/>
      <c r="F841" s="100"/>
      <c r="G841" s="100"/>
    </row>
    <row r="842" spans="4:7">
      <c r="D842" s="100"/>
      <c r="E842" s="100"/>
      <c r="F842" s="100"/>
      <c r="G842" s="100"/>
    </row>
    <row r="843" spans="4:7">
      <c r="D843" s="100"/>
      <c r="E843" s="100"/>
      <c r="F843" s="100"/>
      <c r="G843" s="100"/>
    </row>
    <row r="844" spans="4:7">
      <c r="D844" s="100"/>
      <c r="E844" s="100"/>
      <c r="F844" s="100"/>
      <c r="G844" s="100"/>
    </row>
    <row r="845" spans="4:7">
      <c r="D845" s="100"/>
      <c r="E845" s="100"/>
      <c r="F845" s="100"/>
      <c r="G845" s="100"/>
    </row>
    <row r="846" spans="4:7">
      <c r="D846" s="100"/>
      <c r="E846" s="100"/>
      <c r="F846" s="100"/>
      <c r="G846" s="100"/>
    </row>
    <row r="847" spans="4:7">
      <c r="D847" s="100"/>
      <c r="E847" s="100"/>
      <c r="F847" s="100"/>
      <c r="G847" s="100"/>
    </row>
    <row r="848" spans="4:7">
      <c r="D848" s="100"/>
      <c r="E848" s="100"/>
      <c r="F848" s="100"/>
      <c r="G848" s="100"/>
    </row>
    <row r="849" spans="4:7">
      <c r="D849" s="100"/>
      <c r="E849" s="100"/>
      <c r="F849" s="100"/>
      <c r="G849" s="100"/>
    </row>
    <row r="850" spans="4:7">
      <c r="D850" s="100"/>
      <c r="E850" s="100"/>
      <c r="F850" s="100"/>
      <c r="G850" s="100"/>
    </row>
    <row r="851" spans="4:7">
      <c r="D851" s="100"/>
      <c r="E851" s="100"/>
      <c r="F851" s="100"/>
      <c r="G851" s="100"/>
    </row>
    <row r="852" spans="4:7">
      <c r="D852" s="100"/>
      <c r="E852" s="100"/>
      <c r="F852" s="100"/>
      <c r="G852" s="100"/>
    </row>
    <row r="853" spans="4:7">
      <c r="D853" s="100"/>
      <c r="E853" s="100"/>
      <c r="F853" s="100"/>
      <c r="G853" s="100"/>
    </row>
    <row r="854" spans="4:7">
      <c r="D854" s="100"/>
      <c r="E854" s="100"/>
      <c r="F854" s="100"/>
      <c r="G854" s="100"/>
    </row>
    <row r="855" spans="4:7">
      <c r="D855" s="100"/>
      <c r="E855" s="100"/>
      <c r="F855" s="100"/>
      <c r="G855" s="100"/>
    </row>
    <row r="856" spans="4:7">
      <c r="D856" s="100"/>
      <c r="E856" s="100"/>
      <c r="F856" s="100"/>
      <c r="G856" s="100"/>
    </row>
    <row r="857" spans="4:7">
      <c r="D857" s="100"/>
      <c r="E857" s="100"/>
      <c r="F857" s="100"/>
      <c r="G857" s="100"/>
    </row>
    <row r="858" spans="4:7">
      <c r="D858" s="100"/>
      <c r="E858" s="100"/>
      <c r="F858" s="100"/>
      <c r="G858" s="100"/>
    </row>
    <row r="859" spans="4:7">
      <c r="D859" s="100"/>
      <c r="E859" s="100"/>
      <c r="F859" s="100"/>
      <c r="G859" s="100"/>
    </row>
    <row r="860" spans="4:7">
      <c r="D860" s="100"/>
      <c r="E860" s="100"/>
      <c r="F860" s="100"/>
      <c r="G860" s="100"/>
    </row>
    <row r="861" spans="4:7">
      <c r="D861" s="100"/>
      <c r="E861" s="100"/>
      <c r="F861" s="100"/>
      <c r="G861" s="100"/>
    </row>
    <row r="862" spans="4:7">
      <c r="D862" s="100"/>
      <c r="E862" s="100"/>
      <c r="F862" s="100"/>
      <c r="G862" s="100"/>
    </row>
    <row r="863" spans="4:7">
      <c r="D863" s="100"/>
      <c r="E863" s="100"/>
      <c r="F863" s="100"/>
      <c r="G863" s="100"/>
    </row>
    <row r="864" spans="4:7">
      <c r="D864" s="100"/>
      <c r="E864" s="100"/>
      <c r="F864" s="100"/>
      <c r="G864" s="100"/>
    </row>
    <row r="865" spans="4:7">
      <c r="D865" s="100"/>
      <c r="E865" s="100"/>
      <c r="F865" s="100"/>
      <c r="G865" s="100"/>
    </row>
    <row r="866" spans="4:7">
      <c r="D866" s="100"/>
      <c r="E866" s="100"/>
      <c r="F866" s="100"/>
      <c r="G866" s="100"/>
    </row>
    <row r="867" spans="4:7">
      <c r="D867" s="100"/>
      <c r="E867" s="100"/>
      <c r="F867" s="100"/>
      <c r="G867" s="100"/>
    </row>
    <row r="868" spans="4:7">
      <c r="D868" s="100"/>
      <c r="E868" s="100"/>
      <c r="F868" s="100"/>
      <c r="G868" s="100"/>
    </row>
    <row r="869" spans="4:7">
      <c r="D869" s="100"/>
      <c r="E869" s="100"/>
      <c r="F869" s="100"/>
      <c r="G869" s="100"/>
    </row>
    <row r="870" spans="4:7">
      <c r="D870" s="100"/>
      <c r="E870" s="100"/>
      <c r="F870" s="100"/>
      <c r="G870" s="100"/>
    </row>
    <row r="871" spans="4:7">
      <c r="D871" s="100"/>
      <c r="E871" s="100"/>
      <c r="F871" s="100"/>
      <c r="G871" s="100"/>
    </row>
    <row r="872" spans="4:7">
      <c r="D872" s="100"/>
      <c r="E872" s="100"/>
      <c r="F872" s="100"/>
      <c r="G872" s="100"/>
    </row>
    <row r="873" spans="4:7">
      <c r="D873" s="100"/>
      <c r="E873" s="100"/>
      <c r="F873" s="100"/>
      <c r="G873" s="100"/>
    </row>
    <row r="874" spans="4:7">
      <c r="D874" s="100"/>
      <c r="E874" s="100"/>
      <c r="F874" s="100"/>
      <c r="G874" s="100"/>
    </row>
    <row r="875" spans="4:7">
      <c r="D875" s="100"/>
      <c r="E875" s="100"/>
      <c r="F875" s="100"/>
      <c r="G875" s="100"/>
    </row>
    <row r="876" spans="4:7">
      <c r="D876" s="100"/>
      <c r="E876" s="100"/>
      <c r="F876" s="100"/>
      <c r="G876" s="100"/>
    </row>
    <row r="877" spans="4:7">
      <c r="D877" s="100"/>
      <c r="E877" s="100"/>
      <c r="F877" s="100"/>
      <c r="G877" s="100"/>
    </row>
    <row r="878" spans="4:7">
      <c r="D878" s="100"/>
      <c r="E878" s="100"/>
      <c r="F878" s="100"/>
      <c r="G878" s="100"/>
    </row>
    <row r="879" spans="4:7">
      <c r="D879" s="100"/>
      <c r="E879" s="100"/>
      <c r="F879" s="100"/>
      <c r="G879" s="100"/>
    </row>
    <row r="880" spans="4:7">
      <c r="D880" s="100"/>
      <c r="E880" s="100"/>
      <c r="F880" s="100"/>
      <c r="G880" s="100"/>
    </row>
    <row r="881" spans="4:7">
      <c r="D881" s="100"/>
      <c r="E881" s="100"/>
      <c r="F881" s="100"/>
      <c r="G881" s="100"/>
    </row>
    <row r="882" spans="4:7">
      <c r="D882" s="100"/>
      <c r="E882" s="100"/>
      <c r="F882" s="100"/>
      <c r="G882" s="100"/>
    </row>
    <row r="883" spans="4:7">
      <c r="D883" s="100"/>
      <c r="E883" s="100"/>
      <c r="F883" s="100"/>
      <c r="G883" s="100"/>
    </row>
    <row r="884" spans="4:7">
      <c r="D884" s="100"/>
      <c r="E884" s="100"/>
      <c r="F884" s="100"/>
      <c r="G884" s="100"/>
    </row>
    <row r="885" spans="4:7">
      <c r="D885" s="100"/>
      <c r="E885" s="100"/>
      <c r="F885" s="100"/>
      <c r="G885" s="100"/>
    </row>
    <row r="886" spans="4:7">
      <c r="D886" s="100"/>
      <c r="E886" s="100"/>
      <c r="F886" s="100"/>
      <c r="G886" s="100"/>
    </row>
    <row r="887" spans="4:7">
      <c r="D887" s="100"/>
      <c r="E887" s="100"/>
      <c r="F887" s="100"/>
      <c r="G887" s="100"/>
    </row>
    <row r="888" spans="4:7">
      <c r="D888" s="100"/>
      <c r="E888" s="100"/>
      <c r="F888" s="100"/>
      <c r="G888" s="100"/>
    </row>
    <row r="889" spans="4:7">
      <c r="D889" s="100"/>
      <c r="E889" s="100"/>
      <c r="F889" s="100"/>
      <c r="G889" s="100"/>
    </row>
    <row r="890" spans="4:7">
      <c r="D890" s="100"/>
      <c r="E890" s="100"/>
      <c r="F890" s="100"/>
      <c r="G890" s="100"/>
    </row>
    <row r="891" spans="4:7">
      <c r="D891" s="100"/>
      <c r="E891" s="100"/>
      <c r="F891" s="100"/>
      <c r="G891" s="100"/>
    </row>
    <row r="892" spans="4:7">
      <c r="D892" s="100"/>
      <c r="E892" s="100"/>
      <c r="F892" s="100"/>
      <c r="G892" s="100"/>
    </row>
    <row r="893" spans="4:7">
      <c r="D893" s="100"/>
      <c r="E893" s="100"/>
      <c r="F893" s="100"/>
      <c r="G893" s="100"/>
    </row>
    <row r="894" spans="4:7">
      <c r="D894" s="100"/>
      <c r="E894" s="100"/>
      <c r="F894" s="100"/>
      <c r="G894" s="100"/>
    </row>
    <row r="895" spans="4:7">
      <c r="D895" s="100"/>
      <c r="E895" s="100"/>
      <c r="F895" s="100"/>
      <c r="G895" s="100"/>
    </row>
    <row r="896" spans="4:7">
      <c r="D896" s="100"/>
      <c r="E896" s="100"/>
      <c r="F896" s="100"/>
      <c r="G896" s="100"/>
    </row>
    <row r="897" spans="4:7">
      <c r="D897" s="100"/>
      <c r="E897" s="100"/>
      <c r="F897" s="100"/>
      <c r="G897" s="100"/>
    </row>
    <row r="898" spans="4:7">
      <c r="D898" s="100"/>
      <c r="E898" s="100"/>
      <c r="F898" s="100"/>
      <c r="G898" s="100"/>
    </row>
    <row r="899" spans="4:7">
      <c r="D899" s="100"/>
      <c r="E899" s="100"/>
      <c r="F899" s="100"/>
      <c r="G899" s="100"/>
    </row>
    <row r="900" spans="4:7">
      <c r="D900" s="100"/>
      <c r="E900" s="100"/>
      <c r="F900" s="100"/>
      <c r="G900" s="100"/>
    </row>
    <row r="901" spans="4:7">
      <c r="D901" s="100"/>
      <c r="E901" s="100"/>
      <c r="F901" s="100"/>
      <c r="G901" s="100"/>
    </row>
    <row r="902" spans="4:7">
      <c r="D902" s="100"/>
      <c r="E902" s="100"/>
      <c r="F902" s="100"/>
      <c r="G902" s="100"/>
    </row>
    <row r="903" spans="4:7">
      <c r="D903" s="100"/>
      <c r="E903" s="100"/>
      <c r="F903" s="100"/>
      <c r="G903" s="100"/>
    </row>
    <row r="904" spans="4:7">
      <c r="D904" s="100"/>
      <c r="E904" s="100"/>
      <c r="F904" s="100"/>
      <c r="G904" s="100"/>
    </row>
    <row r="905" spans="4:7">
      <c r="D905" s="100"/>
      <c r="E905" s="100"/>
      <c r="F905" s="100"/>
      <c r="G905" s="100"/>
    </row>
    <row r="906" spans="4:7">
      <c r="D906" s="100"/>
      <c r="E906" s="100"/>
      <c r="F906" s="100"/>
      <c r="G906" s="100"/>
    </row>
    <row r="907" spans="4:7">
      <c r="D907" s="100"/>
      <c r="E907" s="100"/>
      <c r="F907" s="100"/>
      <c r="G907" s="100"/>
    </row>
    <row r="908" spans="4:7">
      <c r="D908" s="100"/>
      <c r="E908" s="100"/>
      <c r="F908" s="100"/>
      <c r="G908" s="100"/>
    </row>
    <row r="909" spans="4:7">
      <c r="D909" s="100"/>
      <c r="E909" s="100"/>
      <c r="F909" s="100"/>
      <c r="G909" s="100"/>
    </row>
    <row r="910" spans="4:7">
      <c r="D910" s="100"/>
      <c r="E910" s="100"/>
      <c r="F910" s="100"/>
      <c r="G910" s="100"/>
    </row>
    <row r="911" spans="4:7">
      <c r="D911" s="100"/>
      <c r="E911" s="100"/>
      <c r="F911" s="100"/>
      <c r="G911" s="100"/>
    </row>
    <row r="912" spans="4:7">
      <c r="D912" s="100"/>
      <c r="E912" s="100"/>
      <c r="F912" s="100"/>
      <c r="G912" s="100"/>
    </row>
    <row r="913" spans="4:7">
      <c r="D913" s="100"/>
      <c r="E913" s="100"/>
      <c r="F913" s="100"/>
      <c r="G913" s="100"/>
    </row>
    <row r="914" spans="4:7">
      <c r="D914" s="100"/>
      <c r="E914" s="100"/>
      <c r="F914" s="100"/>
      <c r="G914" s="100"/>
    </row>
    <row r="915" spans="4:7">
      <c r="D915" s="100"/>
      <c r="E915" s="100"/>
      <c r="F915" s="100"/>
      <c r="G915" s="100"/>
    </row>
    <row r="916" spans="4:7">
      <c r="D916" s="100"/>
      <c r="E916" s="100"/>
      <c r="F916" s="100"/>
      <c r="G916" s="100"/>
    </row>
    <row r="917" spans="4:7">
      <c r="D917" s="100"/>
      <c r="E917" s="100"/>
      <c r="F917" s="100"/>
      <c r="G917" s="100"/>
    </row>
    <row r="918" spans="4:7">
      <c r="D918" s="100"/>
      <c r="E918" s="100"/>
      <c r="F918" s="100"/>
      <c r="G918" s="100"/>
    </row>
    <row r="919" spans="4:7">
      <c r="D919" s="100"/>
      <c r="E919" s="100"/>
      <c r="F919" s="100"/>
      <c r="G919" s="100"/>
    </row>
    <row r="920" spans="4:7">
      <c r="D920" s="100"/>
      <c r="E920" s="100"/>
      <c r="F920" s="100"/>
      <c r="G920" s="100"/>
    </row>
    <row r="921" spans="4:7">
      <c r="D921" s="100"/>
      <c r="E921" s="100"/>
      <c r="F921" s="100"/>
      <c r="G921" s="100"/>
    </row>
    <row r="922" spans="4:7">
      <c r="D922" s="100"/>
      <c r="E922" s="100"/>
      <c r="F922" s="100"/>
      <c r="G922" s="100"/>
    </row>
    <row r="923" spans="4:7">
      <c r="D923" s="100"/>
      <c r="E923" s="100"/>
      <c r="F923" s="100"/>
      <c r="G923" s="100"/>
    </row>
    <row r="924" spans="4:7">
      <c r="D924" s="100"/>
      <c r="E924" s="100"/>
      <c r="F924" s="100"/>
      <c r="G924" s="100"/>
    </row>
    <row r="925" spans="4:7">
      <c r="D925" s="100"/>
      <c r="E925" s="100"/>
      <c r="F925" s="100"/>
      <c r="G925" s="100"/>
    </row>
    <row r="926" spans="4:7">
      <c r="D926" s="100"/>
      <c r="E926" s="100"/>
      <c r="F926" s="100"/>
      <c r="G926" s="100"/>
    </row>
    <row r="927" spans="4:7">
      <c r="D927" s="100"/>
      <c r="E927" s="100"/>
      <c r="F927" s="100"/>
      <c r="G927" s="100"/>
    </row>
    <row r="928" spans="4:7">
      <c r="D928" s="100"/>
      <c r="E928" s="100"/>
      <c r="F928" s="100"/>
      <c r="G928" s="100"/>
    </row>
    <row r="929" spans="4:7">
      <c r="D929" s="100"/>
      <c r="E929" s="100"/>
      <c r="F929" s="100"/>
      <c r="G929" s="100"/>
    </row>
    <row r="930" spans="4:7">
      <c r="D930" s="100"/>
      <c r="E930" s="100"/>
      <c r="F930" s="100"/>
      <c r="G930" s="100"/>
    </row>
    <row r="931" spans="4:7">
      <c r="D931" s="100"/>
      <c r="E931" s="100"/>
      <c r="F931" s="100"/>
      <c r="G931" s="100"/>
    </row>
    <row r="932" spans="4:7">
      <c r="D932" s="100"/>
      <c r="E932" s="100"/>
      <c r="F932" s="100"/>
      <c r="G932" s="100"/>
    </row>
    <row r="933" spans="4:7">
      <c r="D933" s="100"/>
      <c r="E933" s="100"/>
      <c r="F933" s="100"/>
      <c r="G933" s="100"/>
    </row>
    <row r="934" spans="4:7">
      <c r="D934" s="100"/>
      <c r="E934" s="100"/>
      <c r="F934" s="100"/>
      <c r="G934" s="100"/>
    </row>
    <row r="935" spans="4:7">
      <c r="D935" s="100"/>
      <c r="E935" s="100"/>
      <c r="F935" s="100"/>
      <c r="G935" s="100"/>
    </row>
    <row r="936" spans="4:7">
      <c r="D936" s="100"/>
      <c r="E936" s="100"/>
      <c r="F936" s="100"/>
      <c r="G936" s="100"/>
    </row>
    <row r="937" spans="4:7">
      <c r="D937" s="100"/>
      <c r="E937" s="100"/>
      <c r="F937" s="100"/>
      <c r="G937" s="100"/>
    </row>
    <row r="938" spans="4:7">
      <c r="D938" s="100"/>
      <c r="E938" s="100"/>
      <c r="F938" s="100"/>
      <c r="G938" s="100"/>
    </row>
    <row r="939" spans="4:7">
      <c r="D939" s="100"/>
      <c r="E939" s="100"/>
      <c r="F939" s="100"/>
      <c r="G939" s="100"/>
    </row>
    <row r="940" spans="4:7">
      <c r="D940" s="100"/>
      <c r="E940" s="100"/>
      <c r="F940" s="100"/>
      <c r="G940" s="100"/>
    </row>
    <row r="941" spans="4:7">
      <c r="D941" s="100"/>
      <c r="E941" s="100"/>
      <c r="F941" s="100"/>
      <c r="G941" s="100"/>
    </row>
    <row r="942" spans="4:7">
      <c r="D942" s="100"/>
      <c r="E942" s="100"/>
      <c r="F942" s="100"/>
      <c r="G942" s="100"/>
    </row>
    <row r="943" spans="4:7">
      <c r="D943" s="100"/>
      <c r="E943" s="100"/>
      <c r="F943" s="100"/>
      <c r="G943" s="100"/>
    </row>
    <row r="944" spans="4:7">
      <c r="D944" s="100"/>
      <c r="E944" s="100"/>
      <c r="F944" s="100"/>
      <c r="G944" s="100"/>
    </row>
    <row r="945" spans="4:7">
      <c r="D945" s="100"/>
      <c r="E945" s="100"/>
      <c r="F945" s="100"/>
      <c r="G945" s="100"/>
    </row>
    <row r="946" spans="4:7">
      <c r="D946" s="100"/>
      <c r="E946" s="100"/>
      <c r="F946" s="100"/>
      <c r="G946" s="100"/>
    </row>
    <row r="947" spans="4:7">
      <c r="D947" s="100"/>
      <c r="E947" s="100"/>
      <c r="F947" s="100"/>
      <c r="G947" s="100"/>
    </row>
    <row r="948" spans="4:7">
      <c r="D948" s="100"/>
      <c r="E948" s="100"/>
      <c r="F948" s="100"/>
      <c r="G948" s="100"/>
    </row>
    <row r="949" spans="4:7">
      <c r="D949" s="100"/>
      <c r="E949" s="100"/>
      <c r="F949" s="100"/>
      <c r="G949" s="100"/>
    </row>
    <row r="950" spans="4:7">
      <c r="D950" s="100"/>
      <c r="E950" s="100"/>
      <c r="F950" s="100"/>
      <c r="G950" s="100"/>
    </row>
    <row r="951" spans="4:7">
      <c r="D951" s="100"/>
      <c r="E951" s="100"/>
      <c r="F951" s="100"/>
      <c r="G951" s="100"/>
    </row>
    <row r="952" spans="4:7">
      <c r="D952" s="100"/>
      <c r="E952" s="100"/>
      <c r="F952" s="100"/>
      <c r="G952" s="100"/>
    </row>
    <row r="953" spans="4:7">
      <c r="D953" s="100"/>
      <c r="E953" s="100"/>
      <c r="F953" s="100"/>
      <c r="G953" s="100"/>
    </row>
    <row r="954" spans="4:7">
      <c r="D954" s="100"/>
      <c r="E954" s="100"/>
      <c r="F954" s="100"/>
      <c r="G954" s="100"/>
    </row>
    <row r="955" spans="4:7">
      <c r="D955" s="100"/>
      <c r="E955" s="100"/>
      <c r="F955" s="100"/>
      <c r="G955" s="100"/>
    </row>
    <row r="956" spans="4:7">
      <c r="D956" s="100"/>
      <c r="E956" s="100"/>
      <c r="F956" s="100"/>
      <c r="G956" s="100"/>
    </row>
    <row r="957" spans="4:7">
      <c r="D957" s="100"/>
      <c r="E957" s="100"/>
      <c r="F957" s="100"/>
      <c r="G957" s="100"/>
    </row>
    <row r="958" spans="4:7">
      <c r="D958" s="100"/>
      <c r="E958" s="100"/>
      <c r="F958" s="100"/>
      <c r="G958" s="100"/>
    </row>
    <row r="959" spans="4:7">
      <c r="D959" s="100"/>
      <c r="E959" s="100"/>
      <c r="F959" s="100"/>
      <c r="G959" s="100"/>
    </row>
    <row r="960" spans="4:7">
      <c r="D960" s="100"/>
      <c r="E960" s="100"/>
      <c r="F960" s="100"/>
      <c r="G960" s="100"/>
    </row>
    <row r="961" spans="4:7">
      <c r="D961" s="100"/>
      <c r="E961" s="100"/>
      <c r="F961" s="100"/>
      <c r="G961" s="100"/>
    </row>
    <row r="962" spans="4:7">
      <c r="D962" s="100"/>
      <c r="E962" s="100"/>
      <c r="F962" s="100"/>
      <c r="G962" s="100"/>
    </row>
    <row r="963" spans="4:7">
      <c r="D963" s="100"/>
      <c r="E963" s="100"/>
      <c r="F963" s="100"/>
      <c r="G963" s="100"/>
    </row>
    <row r="964" spans="4:7">
      <c r="D964" s="100"/>
      <c r="E964" s="100"/>
      <c r="F964" s="100"/>
      <c r="G964" s="100"/>
    </row>
    <row r="965" spans="4:7">
      <c r="D965" s="100"/>
      <c r="E965" s="100"/>
      <c r="F965" s="100"/>
      <c r="G965" s="100"/>
    </row>
    <row r="966" spans="4:7">
      <c r="D966" s="100"/>
      <c r="E966" s="100"/>
      <c r="F966" s="100"/>
      <c r="G966" s="100"/>
    </row>
    <row r="967" spans="4:7">
      <c r="D967" s="100"/>
      <c r="E967" s="100"/>
      <c r="F967" s="100"/>
      <c r="G967" s="100"/>
    </row>
    <row r="968" spans="4:7">
      <c r="D968" s="100"/>
      <c r="E968" s="100"/>
      <c r="F968" s="100"/>
      <c r="G968" s="100"/>
    </row>
    <row r="969" spans="4:7">
      <c r="D969" s="100"/>
      <c r="E969" s="100"/>
      <c r="F969" s="100"/>
      <c r="G969" s="100"/>
    </row>
    <row r="970" spans="4:7">
      <c r="D970" s="100"/>
      <c r="E970" s="100"/>
      <c r="F970" s="100"/>
      <c r="G970" s="100"/>
    </row>
    <row r="971" spans="4:7">
      <c r="D971" s="100"/>
      <c r="E971" s="100"/>
      <c r="F971" s="100"/>
      <c r="G971" s="100"/>
    </row>
    <row r="972" spans="4:7">
      <c r="D972" s="100"/>
      <c r="E972" s="100"/>
      <c r="F972" s="100"/>
      <c r="G972" s="100"/>
    </row>
    <row r="973" spans="4:7">
      <c r="D973" s="100"/>
      <c r="E973" s="100"/>
      <c r="F973" s="100"/>
      <c r="G973" s="100"/>
    </row>
    <row r="974" spans="4:7">
      <c r="D974" s="100"/>
      <c r="E974" s="100"/>
      <c r="F974" s="100"/>
      <c r="G974" s="100"/>
    </row>
    <row r="975" spans="4:7">
      <c r="D975" s="100"/>
      <c r="E975" s="100"/>
      <c r="F975" s="100"/>
      <c r="G975" s="100"/>
    </row>
    <row r="976" spans="4:7">
      <c r="D976" s="100"/>
      <c r="E976" s="100"/>
      <c r="F976" s="100"/>
      <c r="G976" s="100"/>
    </row>
    <row r="977" spans="4:7">
      <c r="D977" s="100"/>
      <c r="E977" s="100"/>
      <c r="F977" s="100"/>
      <c r="G977" s="100"/>
    </row>
    <row r="978" spans="4:7">
      <c r="D978" s="100"/>
      <c r="E978" s="100"/>
      <c r="F978" s="100"/>
      <c r="G978" s="100"/>
    </row>
    <row r="979" spans="4:7">
      <c r="D979" s="100"/>
      <c r="E979" s="100"/>
      <c r="F979" s="100"/>
      <c r="G979" s="100"/>
    </row>
    <row r="980" spans="4:7">
      <c r="D980" s="100"/>
      <c r="E980" s="100"/>
      <c r="F980" s="100"/>
      <c r="G980" s="100"/>
    </row>
    <row r="981" spans="4:7">
      <c r="D981" s="100"/>
      <c r="E981" s="100"/>
      <c r="F981" s="100"/>
      <c r="G981" s="100"/>
    </row>
    <row r="982" spans="4:7">
      <c r="D982" s="100"/>
      <c r="E982" s="100"/>
      <c r="F982" s="100"/>
      <c r="G982" s="100"/>
    </row>
    <row r="983" spans="4:7">
      <c r="D983" s="100"/>
      <c r="E983" s="100"/>
      <c r="F983" s="100"/>
      <c r="G983" s="100"/>
    </row>
    <row r="984" spans="4:7">
      <c r="D984" s="100"/>
      <c r="E984" s="100"/>
      <c r="F984" s="100"/>
      <c r="G984" s="100"/>
    </row>
    <row r="985" spans="4:7">
      <c r="D985" s="100"/>
      <c r="E985" s="100"/>
      <c r="F985" s="100"/>
      <c r="G985" s="100"/>
    </row>
    <row r="986" spans="4:7">
      <c r="D986" s="100"/>
      <c r="E986" s="100"/>
      <c r="F986" s="100"/>
      <c r="G986" s="100"/>
    </row>
    <row r="987" spans="4:7">
      <c r="D987" s="100"/>
      <c r="E987" s="100"/>
      <c r="F987" s="100"/>
      <c r="G987" s="100"/>
    </row>
    <row r="988" spans="4:7">
      <c r="D988" s="100"/>
      <c r="E988" s="100"/>
      <c r="F988" s="100"/>
      <c r="G988" s="100"/>
    </row>
    <row r="989" spans="4:7">
      <c r="D989" s="100"/>
      <c r="E989" s="100"/>
      <c r="F989" s="100"/>
      <c r="G989" s="100"/>
    </row>
  </sheetData>
  <hyperlinks>
    <hyperlink ref="O8" r:id="rId1" display="http://www.cybersmart.gov.au/Schools/Teacher%20resources/~/media/Cybersmart/Schools/Documents/Lesson_plan_lower_secondary_Balanced%20Approach%20to%20Using%20Technology.pdf"/>
  </hyperlinks>
  <pageMargins left="0.75" right="0.75" top="1" bottom="1" header="0.5" footer="0.5"/>
  <pageSetup paperSize="9" orientation="portrait" horizontalDpi="4294967292" verticalDpi="4294967292"/>
  <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W996"/>
  <sheetViews>
    <sheetView topLeftCell="G1" zoomScaleNormal="100" workbookViewId="0">
      <selection activeCell="O5" sqref="O5"/>
    </sheetView>
  </sheetViews>
  <sheetFormatPr defaultColWidth="13.7109375" defaultRowHeight="12.75"/>
  <cols>
    <col min="1" max="1" width="7.85546875" style="27" bestFit="1" customWidth="1"/>
    <col min="2" max="2" width="5.42578125" style="27" customWidth="1"/>
    <col min="3" max="4" width="24.140625" style="25" customWidth="1"/>
    <col min="5" max="5" width="24" style="25" customWidth="1"/>
    <col min="6" max="11" width="22.42578125" style="25" customWidth="1"/>
    <col min="12" max="12" width="24.85546875" style="25" customWidth="1"/>
    <col min="13" max="16" width="22.42578125" style="25" customWidth="1"/>
    <col min="17" max="17" width="26.140625" style="25" customWidth="1"/>
    <col min="18" max="18" width="24.28515625" style="25" customWidth="1"/>
    <col min="19" max="19" width="25.85546875" style="25" customWidth="1"/>
    <col min="20" max="20" width="32" style="25" customWidth="1"/>
    <col min="21" max="21" width="19.42578125" style="25" customWidth="1"/>
    <col min="22" max="16384" width="13.7109375" style="25"/>
  </cols>
  <sheetData>
    <row r="1" spans="1:23" ht="27" customHeight="1">
      <c r="A1" s="19"/>
      <c r="B1" s="19"/>
      <c r="C1" s="20" t="s">
        <v>398</v>
      </c>
      <c r="D1" s="176"/>
      <c r="E1" s="176"/>
      <c r="F1" s="176"/>
      <c r="G1" s="21"/>
      <c r="H1" s="21"/>
      <c r="I1" s="21"/>
      <c r="J1" s="20"/>
      <c r="K1" s="22"/>
      <c r="L1" s="22"/>
      <c r="M1" s="22"/>
      <c r="N1" s="22"/>
      <c r="O1" s="22"/>
      <c r="P1" s="23" t="s">
        <v>398</v>
      </c>
      <c r="Q1" s="24"/>
      <c r="R1" s="24"/>
      <c r="S1" s="24"/>
      <c r="T1" s="24"/>
      <c r="U1" s="24"/>
    </row>
    <row r="2" spans="1:23" s="27" customFormat="1" ht="21" customHeight="1">
      <c r="A2" s="26" t="s">
        <v>399</v>
      </c>
      <c r="B2" s="26"/>
      <c r="C2" s="26" t="s">
        <v>400</v>
      </c>
      <c r="D2" s="26" t="s">
        <v>401</v>
      </c>
      <c r="E2" s="26" t="s">
        <v>402</v>
      </c>
      <c r="F2" s="26" t="s">
        <v>403</v>
      </c>
      <c r="G2" s="26" t="s">
        <v>404</v>
      </c>
      <c r="H2" s="26" t="s">
        <v>405</v>
      </c>
      <c r="I2" s="26" t="s">
        <v>406</v>
      </c>
      <c r="J2" s="26" t="s">
        <v>407</v>
      </c>
      <c r="K2" s="26" t="s">
        <v>408</v>
      </c>
      <c r="L2" s="26" t="s">
        <v>409</v>
      </c>
      <c r="M2" s="26" t="s">
        <v>410</v>
      </c>
      <c r="N2" s="26" t="s">
        <v>411</v>
      </c>
      <c r="O2" s="26" t="s">
        <v>412</v>
      </c>
      <c r="P2" s="26" t="s">
        <v>413</v>
      </c>
      <c r="Q2" s="26" t="s">
        <v>414</v>
      </c>
      <c r="R2" s="26" t="s">
        <v>415</v>
      </c>
      <c r="S2" s="26" t="s">
        <v>416</v>
      </c>
      <c r="T2" s="26" t="s">
        <v>417</v>
      </c>
      <c r="U2" s="26" t="s">
        <v>400</v>
      </c>
    </row>
    <row r="3" spans="1:23" s="33" customFormat="1" ht="39.75" customHeight="1">
      <c r="A3" s="88"/>
      <c r="B3" s="28"/>
      <c r="C3" s="29"/>
      <c r="D3" s="30" t="s">
        <v>418</v>
      </c>
      <c r="E3" s="31" t="s">
        <v>419</v>
      </c>
      <c r="F3" s="31" t="s">
        <v>419</v>
      </c>
      <c r="G3" s="31" t="s">
        <v>419</v>
      </c>
      <c r="H3" s="31" t="s">
        <v>419</v>
      </c>
      <c r="I3" s="31" t="s">
        <v>419</v>
      </c>
      <c r="J3" s="31" t="s">
        <v>419</v>
      </c>
      <c r="K3" s="31" t="s">
        <v>419</v>
      </c>
      <c r="L3" s="31" t="s">
        <v>420</v>
      </c>
      <c r="M3" s="31" t="s">
        <v>420</v>
      </c>
      <c r="N3" s="31" t="s">
        <v>420</v>
      </c>
      <c r="O3" s="31" t="s">
        <v>420</v>
      </c>
      <c r="P3" s="31" t="s">
        <v>420</v>
      </c>
      <c r="Q3" s="31" t="s">
        <v>420</v>
      </c>
      <c r="R3" s="31" t="s">
        <v>420</v>
      </c>
      <c r="S3" s="31" t="s">
        <v>420</v>
      </c>
      <c r="T3" s="31" t="s">
        <v>420</v>
      </c>
      <c r="U3" s="32"/>
    </row>
    <row r="4" spans="1:23" s="33" customFormat="1" ht="42" customHeight="1">
      <c r="A4" s="34" t="s">
        <v>421</v>
      </c>
      <c r="B4" s="35"/>
      <c r="C4" s="36" t="s">
        <v>422</v>
      </c>
      <c r="D4" s="37"/>
      <c r="E4" s="37"/>
      <c r="F4" s="37"/>
      <c r="G4" s="37"/>
      <c r="H4" s="37"/>
      <c r="I4" s="38"/>
      <c r="J4" s="38"/>
      <c r="K4" s="38"/>
      <c r="L4" s="38"/>
      <c r="M4" s="38"/>
      <c r="N4" s="38"/>
      <c r="O4" s="38"/>
      <c r="P4" s="39"/>
      <c r="Q4" s="38"/>
      <c r="R4" s="38"/>
      <c r="S4" s="38"/>
      <c r="T4" s="38"/>
      <c r="U4" s="39"/>
    </row>
    <row r="5" spans="1:23" ht="409.5" customHeight="1">
      <c r="A5" s="40"/>
      <c r="B5" s="88">
        <v>1.1000000000000001</v>
      </c>
      <c r="C5" s="41" t="s">
        <v>8</v>
      </c>
      <c r="D5" s="42"/>
      <c r="E5" s="94" t="s">
        <v>632</v>
      </c>
      <c r="F5" s="94" t="s">
        <v>423</v>
      </c>
      <c r="G5" s="94" t="s">
        <v>727</v>
      </c>
      <c r="H5" s="59" t="s">
        <v>424</v>
      </c>
      <c r="I5" s="18" t="s">
        <v>629</v>
      </c>
      <c r="J5" s="18" t="s">
        <v>425</v>
      </c>
      <c r="K5" s="18" t="s">
        <v>426</v>
      </c>
      <c r="L5" s="18" t="s">
        <v>633</v>
      </c>
      <c r="M5" s="18" t="s">
        <v>729</v>
      </c>
      <c r="N5" s="18" t="s">
        <v>730</v>
      </c>
      <c r="O5" s="17" t="s">
        <v>634</v>
      </c>
      <c r="P5" s="17" t="s">
        <v>427</v>
      </c>
      <c r="Q5" s="18" t="s">
        <v>428</v>
      </c>
      <c r="R5" s="18" t="s">
        <v>429</v>
      </c>
      <c r="S5" s="18" t="s">
        <v>630</v>
      </c>
      <c r="T5" s="94" t="s">
        <v>631</v>
      </c>
      <c r="U5" s="41" t="s">
        <v>8</v>
      </c>
    </row>
    <row r="6" spans="1:23" ht="231" customHeight="1">
      <c r="A6" s="40"/>
      <c r="B6" s="43" t="s">
        <v>66</v>
      </c>
      <c r="C6" s="97" t="s">
        <v>430</v>
      </c>
      <c r="D6" s="44"/>
      <c r="E6" s="98" t="s">
        <v>431</v>
      </c>
      <c r="F6" s="98" t="s">
        <v>432</v>
      </c>
      <c r="G6" s="98" t="s">
        <v>635</v>
      </c>
      <c r="H6" s="98" t="s">
        <v>433</v>
      </c>
      <c r="I6" s="45" t="s">
        <v>434</v>
      </c>
      <c r="J6" s="46" t="s">
        <v>435</v>
      </c>
      <c r="K6" s="45" t="s">
        <v>436</v>
      </c>
      <c r="L6" s="45" t="s">
        <v>437</v>
      </c>
      <c r="M6" s="45" t="s">
        <v>438</v>
      </c>
      <c r="N6" s="45" t="s">
        <v>439</v>
      </c>
      <c r="O6" s="45" t="s">
        <v>440</v>
      </c>
      <c r="P6" s="45" t="s">
        <v>441</v>
      </c>
      <c r="Q6" s="45" t="s">
        <v>442</v>
      </c>
      <c r="R6" s="45" t="s">
        <v>443</v>
      </c>
      <c r="S6" s="45" t="s">
        <v>444</v>
      </c>
      <c r="T6" s="45" t="s">
        <v>636</v>
      </c>
      <c r="U6" s="97" t="s">
        <v>616</v>
      </c>
      <c r="W6" s="47" t="s">
        <v>445</v>
      </c>
    </row>
    <row r="7" spans="1:23" ht="345.75" customHeight="1">
      <c r="A7" s="40"/>
      <c r="B7" s="43">
        <v>1.2</v>
      </c>
      <c r="C7" s="48" t="s">
        <v>9</v>
      </c>
      <c r="D7" s="49" t="s">
        <v>768</v>
      </c>
      <c r="E7" s="49" t="s">
        <v>446</v>
      </c>
      <c r="F7" s="49" t="s">
        <v>447</v>
      </c>
      <c r="G7" s="49" t="s">
        <v>637</v>
      </c>
      <c r="H7" s="49" t="s">
        <v>448</v>
      </c>
      <c r="I7" s="49" t="s">
        <v>641</v>
      </c>
      <c r="J7" s="50" t="s">
        <v>449</v>
      </c>
      <c r="K7" s="51" t="s">
        <v>731</v>
      </c>
      <c r="L7" s="51" t="s">
        <v>638</v>
      </c>
      <c r="M7" s="51" t="s">
        <v>748</v>
      </c>
      <c r="N7" s="51" t="s">
        <v>749</v>
      </c>
      <c r="O7" s="52" t="s">
        <v>450</v>
      </c>
      <c r="P7" s="53" t="s">
        <v>451</v>
      </c>
      <c r="Q7" s="50" t="s">
        <v>452</v>
      </c>
      <c r="R7" s="50" t="s">
        <v>453</v>
      </c>
      <c r="S7" s="51" t="s">
        <v>639</v>
      </c>
      <c r="T7" s="51" t="s">
        <v>640</v>
      </c>
      <c r="U7" s="48" t="s">
        <v>9</v>
      </c>
    </row>
    <row r="8" spans="1:23" ht="197.25" customHeight="1">
      <c r="A8" s="40"/>
      <c r="B8" s="43" t="s">
        <v>103</v>
      </c>
      <c r="C8" s="97" t="s">
        <v>454</v>
      </c>
      <c r="D8" s="98" t="s">
        <v>455</v>
      </c>
      <c r="E8" s="98"/>
      <c r="F8" s="98" t="s">
        <v>642</v>
      </c>
      <c r="G8" s="98" t="s">
        <v>456</v>
      </c>
      <c r="H8" s="98" t="s">
        <v>433</v>
      </c>
      <c r="I8" s="98" t="s">
        <v>433</v>
      </c>
      <c r="J8" s="98" t="s">
        <v>433</v>
      </c>
      <c r="K8" s="98" t="s">
        <v>433</v>
      </c>
      <c r="L8" s="98" t="s">
        <v>433</v>
      </c>
      <c r="M8" s="98" t="s">
        <v>433</v>
      </c>
      <c r="N8" s="98" t="s">
        <v>433</v>
      </c>
      <c r="O8" s="54" t="s">
        <v>457</v>
      </c>
      <c r="P8" s="45" t="s">
        <v>458</v>
      </c>
      <c r="Q8" s="98" t="s">
        <v>433</v>
      </c>
      <c r="R8" s="45" t="s">
        <v>459</v>
      </c>
      <c r="S8" s="45" t="s">
        <v>460</v>
      </c>
      <c r="T8" s="98" t="s">
        <v>433</v>
      </c>
      <c r="U8" s="97" t="s">
        <v>617</v>
      </c>
      <c r="W8" s="47" t="s">
        <v>445</v>
      </c>
    </row>
    <row r="9" spans="1:23" ht="353.25" customHeight="1">
      <c r="A9" s="40"/>
      <c r="B9" s="43">
        <v>1.3</v>
      </c>
      <c r="C9" s="55" t="s">
        <v>10</v>
      </c>
      <c r="D9" s="56"/>
      <c r="E9" s="49" t="s">
        <v>646</v>
      </c>
      <c r="F9" s="49" t="s">
        <v>647</v>
      </c>
      <c r="G9" s="49" t="s">
        <v>461</v>
      </c>
      <c r="H9" s="49" t="s">
        <v>648</v>
      </c>
      <c r="I9" s="57" t="s">
        <v>649</v>
      </c>
      <c r="J9" s="57" t="s">
        <v>462</v>
      </c>
      <c r="K9" s="57" t="s">
        <v>463</v>
      </c>
      <c r="L9" s="57" t="s">
        <v>732</v>
      </c>
      <c r="M9" s="57" t="s">
        <v>750</v>
      </c>
      <c r="N9" s="58" t="s">
        <v>643</v>
      </c>
      <c r="O9" s="58" t="s">
        <v>724</v>
      </c>
      <c r="P9" s="58" t="s">
        <v>644</v>
      </c>
      <c r="Q9" s="58" t="s">
        <v>645</v>
      </c>
      <c r="R9" s="57" t="s">
        <v>464</v>
      </c>
      <c r="S9" s="57" t="s">
        <v>465</v>
      </c>
      <c r="T9" s="57" t="s">
        <v>466</v>
      </c>
      <c r="U9" s="55" t="s">
        <v>10</v>
      </c>
    </row>
    <row r="10" spans="1:23" ht="177" customHeight="1">
      <c r="A10" s="40"/>
      <c r="B10" s="43" t="s">
        <v>130</v>
      </c>
      <c r="C10" s="97" t="s">
        <v>467</v>
      </c>
      <c r="D10" s="44"/>
      <c r="E10" s="98" t="s">
        <v>650</v>
      </c>
      <c r="F10" s="98" t="s">
        <v>468</v>
      </c>
      <c r="G10" s="98" t="s">
        <v>651</v>
      </c>
      <c r="H10" s="98" t="s">
        <v>433</v>
      </c>
      <c r="I10" s="98" t="s">
        <v>433</v>
      </c>
      <c r="J10" s="45" t="s">
        <v>469</v>
      </c>
      <c r="K10" s="98" t="s">
        <v>433</v>
      </c>
      <c r="L10" s="98" t="s">
        <v>433</v>
      </c>
      <c r="M10" s="45" t="s">
        <v>470</v>
      </c>
      <c r="N10" s="45" t="s">
        <v>471</v>
      </c>
      <c r="O10" s="45" t="s">
        <v>471</v>
      </c>
      <c r="P10" s="45" t="s">
        <v>472</v>
      </c>
      <c r="Q10" s="98" t="s">
        <v>433</v>
      </c>
      <c r="R10" s="45" t="s">
        <v>473</v>
      </c>
      <c r="S10" s="45" t="s">
        <v>474</v>
      </c>
      <c r="T10" s="45" t="s">
        <v>475</v>
      </c>
      <c r="U10" s="97" t="s">
        <v>618</v>
      </c>
      <c r="W10" s="47" t="s">
        <v>445</v>
      </c>
    </row>
    <row r="11" spans="1:23" ht="408.75" customHeight="1">
      <c r="A11" s="40"/>
      <c r="B11" s="92">
        <v>1.4</v>
      </c>
      <c r="C11" s="117" t="s">
        <v>11</v>
      </c>
      <c r="D11" s="118" t="s">
        <v>769</v>
      </c>
      <c r="E11" s="118" t="s">
        <v>476</v>
      </c>
      <c r="F11" s="118" t="s">
        <v>652</v>
      </c>
      <c r="G11" s="118" t="s">
        <v>653</v>
      </c>
      <c r="H11" s="119" t="s">
        <v>654</v>
      </c>
      <c r="I11" s="17" t="s">
        <v>655</v>
      </c>
      <c r="J11" s="59" t="s">
        <v>733</v>
      </c>
      <c r="K11" s="59" t="s">
        <v>656</v>
      </c>
      <c r="L11" s="18" t="s">
        <v>657</v>
      </c>
      <c r="M11" s="18" t="s">
        <v>477</v>
      </c>
      <c r="N11" s="18" t="s">
        <v>659</v>
      </c>
      <c r="O11" s="18" t="s">
        <v>660</v>
      </c>
      <c r="P11" s="18" t="s">
        <v>661</v>
      </c>
      <c r="Q11" s="18" t="s">
        <v>658</v>
      </c>
      <c r="R11" s="18" t="s">
        <v>478</v>
      </c>
      <c r="S11" s="18" t="s">
        <v>479</v>
      </c>
      <c r="T11" s="18" t="s">
        <v>480</v>
      </c>
      <c r="U11" s="117" t="s">
        <v>11</v>
      </c>
    </row>
    <row r="12" spans="1:23" ht="242.25" customHeight="1">
      <c r="A12" s="34" t="s">
        <v>481</v>
      </c>
      <c r="B12" s="128" t="s">
        <v>161</v>
      </c>
      <c r="C12" s="60" t="s">
        <v>482</v>
      </c>
      <c r="D12" s="61" t="s">
        <v>716</v>
      </c>
      <c r="E12" s="61" t="s">
        <v>483</v>
      </c>
      <c r="F12" s="98" t="s">
        <v>433</v>
      </c>
      <c r="G12" s="61" t="s">
        <v>484</v>
      </c>
      <c r="H12" s="98" t="s">
        <v>433</v>
      </c>
      <c r="I12" s="98" t="s">
        <v>433</v>
      </c>
      <c r="J12" s="98" t="s">
        <v>433</v>
      </c>
      <c r="K12" s="46" t="s">
        <v>485</v>
      </c>
      <c r="L12" s="46" t="s">
        <v>486</v>
      </c>
      <c r="M12" s="62" t="s">
        <v>487</v>
      </c>
      <c r="N12" s="98" t="s">
        <v>433</v>
      </c>
      <c r="O12" s="46" t="s">
        <v>488</v>
      </c>
      <c r="P12" s="46" t="s">
        <v>489</v>
      </c>
      <c r="Q12" s="46" t="s">
        <v>490</v>
      </c>
      <c r="R12" s="98" t="s">
        <v>433</v>
      </c>
      <c r="S12" s="46" t="s">
        <v>491</v>
      </c>
      <c r="T12" s="46" t="s">
        <v>492</v>
      </c>
      <c r="U12" s="60" t="s">
        <v>619</v>
      </c>
      <c r="W12" s="47" t="s">
        <v>445</v>
      </c>
    </row>
    <row r="13" spans="1:23" ht="75.75" customHeight="1">
      <c r="A13" s="40"/>
      <c r="B13" s="128"/>
      <c r="C13" s="36" t="s">
        <v>493</v>
      </c>
      <c r="D13" s="63"/>
      <c r="E13" s="63"/>
      <c r="F13" s="63"/>
      <c r="G13" s="63"/>
      <c r="H13" s="38"/>
      <c r="I13" s="38"/>
      <c r="J13" s="38"/>
      <c r="K13" s="38"/>
      <c r="L13" s="38"/>
      <c r="M13" s="38"/>
      <c r="N13" s="85"/>
      <c r="O13" s="85"/>
      <c r="P13" s="64"/>
      <c r="Q13" s="85"/>
      <c r="R13" s="85"/>
      <c r="S13" s="85"/>
      <c r="T13" s="85"/>
      <c r="U13" s="86"/>
    </row>
    <row r="14" spans="1:23" ht="384" customHeight="1">
      <c r="A14" s="40"/>
      <c r="B14" s="127">
        <v>2.1</v>
      </c>
      <c r="C14" s="55" t="s">
        <v>13</v>
      </c>
      <c r="D14" s="49" t="s">
        <v>770</v>
      </c>
      <c r="E14" s="49" t="s">
        <v>663</v>
      </c>
      <c r="F14" s="49" t="s">
        <v>662</v>
      </c>
      <c r="G14" s="49" t="s">
        <v>720</v>
      </c>
      <c r="H14" s="65" t="s">
        <v>664</v>
      </c>
      <c r="I14" s="58" t="s">
        <v>494</v>
      </c>
      <c r="J14" s="57" t="s">
        <v>776</v>
      </c>
      <c r="K14" s="57" t="s">
        <v>777</v>
      </c>
      <c r="L14" s="57" t="s">
        <v>778</v>
      </c>
      <c r="M14" s="57" t="s">
        <v>779</v>
      </c>
      <c r="N14" s="58" t="s">
        <v>780</v>
      </c>
      <c r="O14" s="58" t="s">
        <v>781</v>
      </c>
      <c r="P14" s="57" t="s">
        <v>751</v>
      </c>
      <c r="Q14" s="58" t="s">
        <v>495</v>
      </c>
      <c r="R14" s="58" t="s">
        <v>496</v>
      </c>
      <c r="S14" s="57" t="s">
        <v>497</v>
      </c>
      <c r="T14" s="57" t="s">
        <v>498</v>
      </c>
      <c r="U14" s="55" t="s">
        <v>13</v>
      </c>
    </row>
    <row r="15" spans="1:23" ht="228.75" customHeight="1">
      <c r="A15" s="66"/>
      <c r="B15" s="96" t="s">
        <v>193</v>
      </c>
      <c r="C15" s="67" t="s">
        <v>499</v>
      </c>
      <c r="D15" s="98" t="s">
        <v>665</v>
      </c>
      <c r="E15" s="98" t="s">
        <v>500</v>
      </c>
      <c r="F15" s="98" t="s">
        <v>666</v>
      </c>
      <c r="G15" s="98" t="s">
        <v>667</v>
      </c>
      <c r="H15" s="98" t="s">
        <v>501</v>
      </c>
      <c r="I15" s="98" t="s">
        <v>433</v>
      </c>
      <c r="J15" s="98" t="s">
        <v>433</v>
      </c>
      <c r="K15" s="98" t="s">
        <v>433</v>
      </c>
      <c r="L15" s="98" t="s">
        <v>433</v>
      </c>
      <c r="M15" s="98" t="s">
        <v>433</v>
      </c>
      <c r="N15" s="98" t="s">
        <v>433</v>
      </c>
      <c r="O15" s="98" t="s">
        <v>433</v>
      </c>
      <c r="P15" s="98" t="s">
        <v>433</v>
      </c>
      <c r="Q15" s="98" t="s">
        <v>433</v>
      </c>
      <c r="R15" s="98" t="s">
        <v>433</v>
      </c>
      <c r="S15" s="98" t="s">
        <v>433</v>
      </c>
      <c r="T15" s="98" t="s">
        <v>433</v>
      </c>
      <c r="U15" s="97" t="s">
        <v>620</v>
      </c>
    </row>
    <row r="16" spans="1:23" ht="138" customHeight="1">
      <c r="A16" s="66"/>
      <c r="B16" s="96">
        <v>2.2000000000000002</v>
      </c>
      <c r="C16" s="68" t="s">
        <v>14</v>
      </c>
      <c r="D16" s="49" t="s">
        <v>771</v>
      </c>
      <c r="E16" s="49" t="s">
        <v>668</v>
      </c>
      <c r="F16" s="49" t="s">
        <v>502</v>
      </c>
      <c r="G16" s="69" t="s">
        <v>669</v>
      </c>
      <c r="H16" s="69" t="s">
        <v>734</v>
      </c>
      <c r="I16" s="69" t="s">
        <v>734</v>
      </c>
      <c r="J16" s="69" t="s">
        <v>503</v>
      </c>
      <c r="K16" s="70" t="s">
        <v>782</v>
      </c>
      <c r="L16" s="57" t="s">
        <v>782</v>
      </c>
      <c r="M16" s="57" t="s">
        <v>783</v>
      </c>
      <c r="N16" s="57" t="s">
        <v>784</v>
      </c>
      <c r="O16" s="57" t="s">
        <v>785</v>
      </c>
      <c r="P16" s="57" t="s">
        <v>504</v>
      </c>
      <c r="Q16" s="57" t="s">
        <v>786</v>
      </c>
      <c r="R16" s="57" t="s">
        <v>787</v>
      </c>
      <c r="S16" s="57" t="s">
        <v>505</v>
      </c>
      <c r="T16" s="57" t="s">
        <v>506</v>
      </c>
      <c r="U16" s="55" t="s">
        <v>14</v>
      </c>
    </row>
    <row r="17" spans="1:23" ht="152.25" customHeight="1">
      <c r="A17" s="66"/>
      <c r="B17" s="96" t="s">
        <v>217</v>
      </c>
      <c r="C17" s="67" t="s">
        <v>507</v>
      </c>
      <c r="D17" s="98" t="s">
        <v>433</v>
      </c>
      <c r="E17" s="98" t="s">
        <v>433</v>
      </c>
      <c r="F17" s="98" t="s">
        <v>433</v>
      </c>
      <c r="G17" s="98" t="s">
        <v>433</v>
      </c>
      <c r="H17" s="98" t="s">
        <v>433</v>
      </c>
      <c r="I17" s="98" t="s">
        <v>433</v>
      </c>
      <c r="J17" s="98" t="s">
        <v>433</v>
      </c>
      <c r="K17" s="98" t="s">
        <v>433</v>
      </c>
      <c r="L17" s="98" t="s">
        <v>433</v>
      </c>
      <c r="M17" s="98" t="s">
        <v>433</v>
      </c>
      <c r="N17" s="98" t="s">
        <v>433</v>
      </c>
      <c r="O17" s="98" t="s">
        <v>433</v>
      </c>
      <c r="P17" s="98" t="s">
        <v>433</v>
      </c>
      <c r="Q17" s="98" t="s">
        <v>433</v>
      </c>
      <c r="R17" s="98" t="s">
        <v>433</v>
      </c>
      <c r="S17" s="98" t="s">
        <v>433</v>
      </c>
      <c r="T17" s="98" t="s">
        <v>433</v>
      </c>
      <c r="U17" s="97" t="s">
        <v>621</v>
      </c>
    </row>
    <row r="18" spans="1:23" ht="275.25" customHeight="1">
      <c r="A18" s="66"/>
      <c r="B18" s="96">
        <v>2.2999999999999998</v>
      </c>
      <c r="C18" s="68" t="s">
        <v>15</v>
      </c>
      <c r="D18" s="44"/>
      <c r="E18" s="44"/>
      <c r="F18" s="44"/>
      <c r="G18" s="49" t="s">
        <v>508</v>
      </c>
      <c r="H18" s="70" t="s">
        <v>509</v>
      </c>
      <c r="I18" s="49" t="s">
        <v>510</v>
      </c>
      <c r="J18" s="49" t="s">
        <v>735</v>
      </c>
      <c r="K18" s="58" t="s">
        <v>511</v>
      </c>
      <c r="L18" s="58" t="s">
        <v>670</v>
      </c>
      <c r="M18" s="139" t="s">
        <v>671</v>
      </c>
      <c r="N18" s="57" t="s">
        <v>752</v>
      </c>
      <c r="O18" s="53" t="s">
        <v>672</v>
      </c>
      <c r="P18" s="57" t="s">
        <v>673</v>
      </c>
      <c r="Q18" s="57" t="s">
        <v>512</v>
      </c>
      <c r="R18" s="57" t="s">
        <v>721</v>
      </c>
      <c r="S18" s="57" t="s">
        <v>513</v>
      </c>
      <c r="T18" s="57" t="s">
        <v>513</v>
      </c>
      <c r="U18" s="55" t="s">
        <v>15</v>
      </c>
    </row>
    <row r="19" spans="1:23" ht="68.25" customHeight="1">
      <c r="A19" s="71" t="s">
        <v>514</v>
      </c>
      <c r="B19" s="96" t="s">
        <v>234</v>
      </c>
      <c r="C19" s="67" t="s">
        <v>515</v>
      </c>
      <c r="D19" s="72"/>
      <c r="E19" s="72"/>
      <c r="F19" s="72"/>
      <c r="G19" s="98" t="s">
        <v>433</v>
      </c>
      <c r="H19" s="98" t="s">
        <v>433</v>
      </c>
      <c r="I19" s="98" t="s">
        <v>433</v>
      </c>
      <c r="J19" s="98" t="s">
        <v>433</v>
      </c>
      <c r="K19" s="98" t="s">
        <v>433</v>
      </c>
      <c r="L19" s="98" t="s">
        <v>433</v>
      </c>
      <c r="M19" s="98" t="s">
        <v>433</v>
      </c>
      <c r="N19" s="98" t="s">
        <v>433</v>
      </c>
      <c r="O19" s="98" t="s">
        <v>433</v>
      </c>
      <c r="P19" s="98" t="s">
        <v>433</v>
      </c>
      <c r="Q19" s="98" t="s">
        <v>433</v>
      </c>
      <c r="R19" s="98" t="s">
        <v>433</v>
      </c>
      <c r="S19" s="98" t="s">
        <v>433</v>
      </c>
      <c r="T19" s="98" t="s">
        <v>433</v>
      </c>
      <c r="U19" s="97" t="s">
        <v>715</v>
      </c>
    </row>
    <row r="20" spans="1:23" ht="73.5" customHeight="1">
      <c r="A20" s="71"/>
      <c r="B20" s="96"/>
      <c r="C20" s="73" t="s">
        <v>516</v>
      </c>
      <c r="D20" s="74"/>
      <c r="E20" s="74"/>
      <c r="F20" s="74"/>
      <c r="G20" s="74"/>
      <c r="H20" s="74"/>
      <c r="I20" s="74"/>
      <c r="J20" s="74"/>
      <c r="K20" s="74"/>
      <c r="L20" s="74"/>
      <c r="M20" s="74"/>
      <c r="N20" s="74"/>
      <c r="O20" s="75"/>
      <c r="P20" s="76"/>
      <c r="Q20" s="74"/>
      <c r="R20" s="74"/>
      <c r="S20" s="74"/>
      <c r="T20" s="74"/>
      <c r="U20" s="74"/>
    </row>
    <row r="21" spans="1:23" ht="285" customHeight="1">
      <c r="A21" s="71"/>
      <c r="B21" s="96">
        <v>3.1</v>
      </c>
      <c r="C21" s="68" t="s">
        <v>17</v>
      </c>
      <c r="D21" s="49" t="s">
        <v>772</v>
      </c>
      <c r="E21" s="49" t="s">
        <v>736</v>
      </c>
      <c r="F21" s="49" t="s">
        <v>737</v>
      </c>
      <c r="G21" s="49" t="s">
        <v>738</v>
      </c>
      <c r="H21" s="49" t="s">
        <v>739</v>
      </c>
      <c r="I21" s="57" t="s">
        <v>676</v>
      </c>
      <c r="J21" s="57" t="s">
        <v>517</v>
      </c>
      <c r="K21" s="57" t="s">
        <v>740</v>
      </c>
      <c r="L21" s="57" t="s">
        <v>789</v>
      </c>
      <c r="M21" s="57" t="s">
        <v>759</v>
      </c>
      <c r="N21" s="57" t="s">
        <v>518</v>
      </c>
      <c r="O21" s="57" t="s">
        <v>753</v>
      </c>
      <c r="P21" s="57" t="s">
        <v>754</v>
      </c>
      <c r="Q21" s="58" t="s">
        <v>755</v>
      </c>
      <c r="R21" s="58" t="s">
        <v>756</v>
      </c>
      <c r="S21" s="58" t="s">
        <v>674</v>
      </c>
      <c r="T21" s="58" t="s">
        <v>675</v>
      </c>
      <c r="U21" s="55" t="s">
        <v>519</v>
      </c>
    </row>
    <row r="22" spans="1:23" ht="409.5" customHeight="1">
      <c r="A22" s="71"/>
      <c r="B22" s="96" t="s">
        <v>256</v>
      </c>
      <c r="C22" s="67" t="s">
        <v>520</v>
      </c>
      <c r="D22" s="98" t="s">
        <v>433</v>
      </c>
      <c r="E22" s="98" t="s">
        <v>433</v>
      </c>
      <c r="F22" s="98" t="s">
        <v>433</v>
      </c>
      <c r="G22" s="98" t="s">
        <v>433</v>
      </c>
      <c r="H22" s="98" t="s">
        <v>433</v>
      </c>
      <c r="I22" s="98" t="s">
        <v>433</v>
      </c>
      <c r="J22" s="98" t="s">
        <v>433</v>
      </c>
      <c r="K22" s="98" t="s">
        <v>521</v>
      </c>
      <c r="L22" s="98" t="s">
        <v>433</v>
      </c>
      <c r="M22" s="98" t="s">
        <v>433</v>
      </c>
      <c r="N22" s="98" t="s">
        <v>433</v>
      </c>
      <c r="O22" s="98" t="s">
        <v>522</v>
      </c>
      <c r="P22" s="98" t="s">
        <v>433</v>
      </c>
      <c r="Q22" s="98" t="s">
        <v>433</v>
      </c>
      <c r="R22" s="98" t="s">
        <v>433</v>
      </c>
      <c r="S22" s="98" t="s">
        <v>523</v>
      </c>
      <c r="T22" s="98" t="s">
        <v>524</v>
      </c>
      <c r="U22" s="97" t="s">
        <v>622</v>
      </c>
    </row>
    <row r="23" spans="1:23" ht="285" customHeight="1">
      <c r="A23" s="71"/>
      <c r="B23" s="96">
        <v>3.2</v>
      </c>
      <c r="C23" s="68" t="s">
        <v>18</v>
      </c>
      <c r="D23" s="49" t="s">
        <v>773</v>
      </c>
      <c r="E23" s="49" t="s">
        <v>677</v>
      </c>
      <c r="F23" s="49" t="s">
        <v>741</v>
      </c>
      <c r="G23" s="49" t="s">
        <v>742</v>
      </c>
      <c r="H23" s="77" t="s">
        <v>525</v>
      </c>
      <c r="I23" s="77" t="s">
        <v>526</v>
      </c>
      <c r="J23" s="77" t="s">
        <v>527</v>
      </c>
      <c r="K23" s="78" t="s">
        <v>788</v>
      </c>
      <c r="L23" s="78" t="s">
        <v>743</v>
      </c>
      <c r="M23" s="78" t="s">
        <v>744</v>
      </c>
      <c r="N23" s="78" t="s">
        <v>757</v>
      </c>
      <c r="O23" s="78" t="s">
        <v>760</v>
      </c>
      <c r="P23" s="78" t="s">
        <v>761</v>
      </c>
      <c r="Q23" s="78" t="s">
        <v>762</v>
      </c>
      <c r="R23" s="78" t="s">
        <v>763</v>
      </c>
      <c r="S23" s="78" t="s">
        <v>764</v>
      </c>
      <c r="T23" s="78" t="s">
        <v>764</v>
      </c>
      <c r="U23" s="55" t="s">
        <v>18</v>
      </c>
    </row>
    <row r="24" spans="1:23" ht="364.5" customHeight="1">
      <c r="A24" s="71"/>
      <c r="B24" s="96" t="s">
        <v>281</v>
      </c>
      <c r="C24" s="67" t="s">
        <v>528</v>
      </c>
      <c r="D24" s="79"/>
      <c r="E24" s="98" t="s">
        <v>529</v>
      </c>
      <c r="F24" s="98" t="s">
        <v>678</v>
      </c>
      <c r="G24" s="98" t="s">
        <v>530</v>
      </c>
      <c r="H24" s="98" t="s">
        <v>531</v>
      </c>
      <c r="I24" s="98" t="s">
        <v>532</v>
      </c>
      <c r="J24" s="98" t="s">
        <v>533</v>
      </c>
      <c r="K24" s="98" t="s">
        <v>534</v>
      </c>
      <c r="L24" s="98" t="s">
        <v>535</v>
      </c>
      <c r="M24" s="98" t="s">
        <v>679</v>
      </c>
      <c r="N24" s="98" t="s">
        <v>536</v>
      </c>
      <c r="O24" s="98" t="s">
        <v>537</v>
      </c>
      <c r="P24" s="98" t="s">
        <v>538</v>
      </c>
      <c r="Q24" s="98" t="s">
        <v>539</v>
      </c>
      <c r="R24" s="98" t="s">
        <v>758</v>
      </c>
      <c r="S24" s="98" t="s">
        <v>540</v>
      </c>
      <c r="T24" s="98" t="s">
        <v>433</v>
      </c>
      <c r="U24" s="97" t="s">
        <v>623</v>
      </c>
    </row>
    <row r="25" spans="1:23" ht="318.75">
      <c r="A25" s="71"/>
      <c r="B25" s="96">
        <v>3.3</v>
      </c>
      <c r="C25" s="68" t="s">
        <v>19</v>
      </c>
      <c r="D25" s="44"/>
      <c r="E25" s="44"/>
      <c r="F25" s="49" t="s">
        <v>541</v>
      </c>
      <c r="G25" s="49" t="s">
        <v>680</v>
      </c>
      <c r="H25" s="80" t="s">
        <v>542</v>
      </c>
      <c r="I25" s="80" t="s">
        <v>543</v>
      </c>
      <c r="J25" s="80" t="s">
        <v>544</v>
      </c>
      <c r="K25" s="80" t="s">
        <v>545</v>
      </c>
      <c r="L25" s="80" t="s">
        <v>546</v>
      </c>
      <c r="M25" s="78" t="s">
        <v>681</v>
      </c>
      <c r="N25" s="80" t="s">
        <v>682</v>
      </c>
      <c r="O25" s="80" t="s">
        <v>725</v>
      </c>
      <c r="P25" s="78" t="s">
        <v>683</v>
      </c>
      <c r="Q25" s="80" t="s">
        <v>684</v>
      </c>
      <c r="R25" s="80" t="s">
        <v>685</v>
      </c>
      <c r="S25" s="80" t="s">
        <v>686</v>
      </c>
      <c r="T25" s="80" t="s">
        <v>687</v>
      </c>
      <c r="U25" s="55" t="s">
        <v>19</v>
      </c>
    </row>
    <row r="26" spans="1:23" ht="102">
      <c r="A26" s="81" t="s">
        <v>547</v>
      </c>
      <c r="B26" s="128" t="s">
        <v>314</v>
      </c>
      <c r="C26" s="82" t="s">
        <v>548</v>
      </c>
      <c r="D26" s="79"/>
      <c r="E26" s="79"/>
      <c r="F26" s="98" t="s">
        <v>433</v>
      </c>
      <c r="G26" s="98" t="s">
        <v>433</v>
      </c>
      <c r="H26" s="98" t="s">
        <v>433</v>
      </c>
      <c r="I26" s="98" t="s">
        <v>433</v>
      </c>
      <c r="J26" s="98" t="s">
        <v>433</v>
      </c>
      <c r="K26" s="98" t="s">
        <v>433</v>
      </c>
      <c r="L26" s="98" t="s">
        <v>433</v>
      </c>
      <c r="M26" s="98" t="s">
        <v>433</v>
      </c>
      <c r="N26" s="98" t="s">
        <v>433</v>
      </c>
      <c r="O26" s="98" t="s">
        <v>433</v>
      </c>
      <c r="P26" s="98" t="s">
        <v>433</v>
      </c>
      <c r="Q26" s="98" t="s">
        <v>433</v>
      </c>
      <c r="R26" s="98" t="s">
        <v>433</v>
      </c>
      <c r="S26" s="98" t="s">
        <v>549</v>
      </c>
      <c r="T26" s="98" t="s">
        <v>550</v>
      </c>
      <c r="U26" s="82" t="s">
        <v>624</v>
      </c>
    </row>
    <row r="27" spans="1:23" ht="77.25" customHeight="1">
      <c r="A27" s="83"/>
      <c r="B27" s="128"/>
      <c r="C27" s="84" t="s">
        <v>551</v>
      </c>
      <c r="D27" s="74"/>
      <c r="E27" s="74"/>
      <c r="F27" s="74"/>
      <c r="G27" s="74"/>
      <c r="H27" s="74"/>
      <c r="I27" s="74"/>
      <c r="J27" s="74"/>
      <c r="K27" s="74"/>
      <c r="L27" s="74"/>
      <c r="M27" s="74"/>
      <c r="N27" s="85"/>
      <c r="O27" s="64"/>
      <c r="P27" s="85"/>
      <c r="Q27" s="85"/>
      <c r="R27" s="85"/>
      <c r="S27" s="85"/>
      <c r="T27" s="85"/>
      <c r="U27" s="86"/>
    </row>
    <row r="28" spans="1:23" ht="395.25">
      <c r="A28" s="87" t="s">
        <v>615</v>
      </c>
      <c r="B28" s="104">
        <v>4.0999999999999996</v>
      </c>
      <c r="C28" s="93" t="s">
        <v>21</v>
      </c>
      <c r="D28" s="94" t="s">
        <v>774</v>
      </c>
      <c r="E28" s="94" t="s">
        <v>688</v>
      </c>
      <c r="F28" s="94" t="s">
        <v>689</v>
      </c>
      <c r="G28" s="94" t="s">
        <v>690</v>
      </c>
      <c r="H28" s="94" t="s">
        <v>745</v>
      </c>
      <c r="I28" s="94" t="s">
        <v>746</v>
      </c>
      <c r="J28" s="17" t="s">
        <v>722</v>
      </c>
      <c r="K28" s="17" t="s">
        <v>691</v>
      </c>
      <c r="L28" s="17" t="s">
        <v>692</v>
      </c>
      <c r="M28" s="17" t="s">
        <v>717</v>
      </c>
      <c r="N28" s="17" t="s">
        <v>552</v>
      </c>
      <c r="O28" s="17" t="s">
        <v>553</v>
      </c>
      <c r="P28" s="17" t="s">
        <v>694</v>
      </c>
      <c r="Q28" s="17" t="s">
        <v>693</v>
      </c>
      <c r="R28" s="17" t="s">
        <v>695</v>
      </c>
      <c r="S28" s="17" t="s">
        <v>696</v>
      </c>
      <c r="T28" s="17" t="s">
        <v>554</v>
      </c>
      <c r="U28" s="93" t="s">
        <v>21</v>
      </c>
    </row>
    <row r="29" spans="1:23" ht="409.5">
      <c r="A29" s="87"/>
      <c r="B29" s="88" t="s">
        <v>338</v>
      </c>
      <c r="C29" s="89" t="s">
        <v>555</v>
      </c>
      <c r="D29" s="90" t="s">
        <v>556</v>
      </c>
      <c r="E29" s="90" t="s">
        <v>557</v>
      </c>
      <c r="F29" s="90" t="s">
        <v>558</v>
      </c>
      <c r="G29" s="90" t="s">
        <v>559</v>
      </c>
      <c r="H29" s="90" t="s">
        <v>728</v>
      </c>
      <c r="I29" s="90" t="s">
        <v>697</v>
      </c>
      <c r="J29" s="90" t="s">
        <v>560</v>
      </c>
      <c r="K29" s="90" t="s">
        <v>698</v>
      </c>
      <c r="L29" s="90" t="s">
        <v>699</v>
      </c>
      <c r="M29" s="90" t="s">
        <v>700</v>
      </c>
      <c r="N29" s="90" t="s">
        <v>561</v>
      </c>
      <c r="O29" s="90" t="s">
        <v>701</v>
      </c>
      <c r="P29" s="90" t="s">
        <v>702</v>
      </c>
      <c r="Q29" s="90" t="s">
        <v>703</v>
      </c>
      <c r="R29" s="90" t="s">
        <v>718</v>
      </c>
      <c r="S29" s="90" t="s">
        <v>562</v>
      </c>
      <c r="T29" s="90" t="s">
        <v>704</v>
      </c>
      <c r="U29" s="89" t="s">
        <v>625</v>
      </c>
      <c r="W29" s="91" t="s">
        <v>445</v>
      </c>
    </row>
    <row r="30" spans="1:23" ht="257.25" customHeight="1">
      <c r="A30" s="87"/>
      <c r="B30" s="127">
        <v>4.2</v>
      </c>
      <c r="C30" s="93" t="s">
        <v>22</v>
      </c>
      <c r="D30" s="94" t="s">
        <v>775</v>
      </c>
      <c r="E30" s="94" t="s">
        <v>563</v>
      </c>
      <c r="F30" s="94" t="s">
        <v>705</v>
      </c>
      <c r="G30" s="94" t="s">
        <v>706</v>
      </c>
      <c r="H30" s="94" t="s">
        <v>564</v>
      </c>
      <c r="I30" s="17" t="s">
        <v>707</v>
      </c>
      <c r="J30" s="17" t="s">
        <v>723</v>
      </c>
      <c r="K30" s="17" t="s">
        <v>708</v>
      </c>
      <c r="L30" s="17" t="s">
        <v>747</v>
      </c>
      <c r="M30" s="17" t="s">
        <v>765</v>
      </c>
      <c r="N30" s="17" t="s">
        <v>766</v>
      </c>
      <c r="O30" s="17" t="s">
        <v>767</v>
      </c>
      <c r="P30" s="17" t="s">
        <v>565</v>
      </c>
      <c r="Q30" s="17" t="s">
        <v>566</v>
      </c>
      <c r="R30" s="17" t="s">
        <v>567</v>
      </c>
      <c r="S30" s="17" t="s">
        <v>568</v>
      </c>
      <c r="T30" s="17" t="s">
        <v>569</v>
      </c>
      <c r="U30" s="93" t="s">
        <v>22</v>
      </c>
    </row>
    <row r="31" spans="1:23" ht="408.75" customHeight="1">
      <c r="A31" s="95"/>
      <c r="B31" s="96" t="s">
        <v>375</v>
      </c>
      <c r="C31" s="97" t="s">
        <v>570</v>
      </c>
      <c r="D31" s="98" t="s">
        <v>571</v>
      </c>
      <c r="E31" s="98" t="s">
        <v>572</v>
      </c>
      <c r="F31" s="98" t="s">
        <v>709</v>
      </c>
      <c r="G31" s="98" t="s">
        <v>710</v>
      </c>
      <c r="H31" s="98" t="s">
        <v>573</v>
      </c>
      <c r="I31" s="98" t="s">
        <v>711</v>
      </c>
      <c r="J31" s="98" t="s">
        <v>574</v>
      </c>
      <c r="K31" s="98" t="s">
        <v>575</v>
      </c>
      <c r="L31" s="98" t="s">
        <v>576</v>
      </c>
      <c r="M31" s="98" t="s">
        <v>577</v>
      </c>
      <c r="N31" s="98" t="s">
        <v>712</v>
      </c>
      <c r="O31" s="98" t="s">
        <v>713</v>
      </c>
      <c r="P31" s="98" t="s">
        <v>578</v>
      </c>
      <c r="Q31" s="98" t="s">
        <v>714</v>
      </c>
      <c r="R31" s="98" t="s">
        <v>579</v>
      </c>
      <c r="S31" s="98" t="s">
        <v>580</v>
      </c>
      <c r="T31" s="98" t="s">
        <v>581</v>
      </c>
      <c r="U31" s="97" t="s">
        <v>626</v>
      </c>
      <c r="W31" s="91" t="s">
        <v>445</v>
      </c>
    </row>
    <row r="32" spans="1:23" ht="29.25" customHeight="1">
      <c r="A32" s="99"/>
      <c r="O32" s="101"/>
    </row>
    <row r="33" spans="1:3" ht="26.25" customHeight="1">
      <c r="A33" s="102"/>
    </row>
    <row r="34" spans="1:3" ht="29.25" customHeight="1"/>
    <row r="35" spans="1:3" ht="31.5" customHeight="1">
      <c r="A35" s="103"/>
      <c r="B35" s="181" t="s">
        <v>726</v>
      </c>
      <c r="C35" s="25" t="s">
        <v>583</v>
      </c>
    </row>
    <row r="36" spans="1:3" ht="30" customHeight="1">
      <c r="A36" s="103"/>
      <c r="B36" s="181" t="s">
        <v>627</v>
      </c>
      <c r="C36" s="25" t="s">
        <v>628</v>
      </c>
    </row>
    <row r="37" spans="1:3" ht="28.5" customHeight="1">
      <c r="A37" s="103"/>
    </row>
    <row r="38" spans="1:3" ht="30" customHeight="1">
      <c r="A38" s="103"/>
    </row>
    <row r="39" spans="1:3" ht="28.5" customHeight="1">
      <c r="A39" s="103"/>
    </row>
    <row r="40" spans="1:3" ht="29.25" customHeight="1">
      <c r="A40" s="103"/>
    </row>
    <row r="44" spans="1:3">
      <c r="A44" s="25"/>
      <c r="B44" s="25"/>
    </row>
    <row r="45" spans="1:3">
      <c r="A45" s="25"/>
      <c r="B45" s="25"/>
    </row>
    <row r="46" spans="1:3">
      <c r="A46" s="25"/>
      <c r="B46" s="25"/>
    </row>
    <row r="47" spans="1:3">
      <c r="A47" s="25"/>
      <c r="B47" s="25"/>
    </row>
    <row r="48" spans="1:3">
      <c r="A48" s="25"/>
      <c r="B48" s="25"/>
    </row>
    <row r="49" spans="1:2">
      <c r="A49" s="25"/>
      <c r="B49" s="25"/>
    </row>
    <row r="50" spans="1:2">
      <c r="A50" s="25"/>
      <c r="B50" s="25"/>
    </row>
    <row r="51" spans="1:2">
      <c r="A51" s="25"/>
      <c r="B51" s="25"/>
    </row>
    <row r="52" spans="1:2">
      <c r="A52" s="25"/>
      <c r="B52" s="25"/>
    </row>
    <row r="53" spans="1:2">
      <c r="A53" s="25"/>
      <c r="B53" s="25"/>
    </row>
    <row r="54" spans="1:2">
      <c r="A54" s="25"/>
      <c r="B54" s="25"/>
    </row>
    <row r="55" spans="1:2">
      <c r="A55" s="25"/>
      <c r="B55" s="25"/>
    </row>
    <row r="56" spans="1:2">
      <c r="A56" s="25"/>
      <c r="B56" s="25"/>
    </row>
    <row r="57" spans="1:2">
      <c r="A57" s="25"/>
      <c r="B57" s="25"/>
    </row>
    <row r="58" spans="1:2">
      <c r="A58" s="25"/>
      <c r="B58" s="25"/>
    </row>
    <row r="59" spans="1:2">
      <c r="A59" s="25"/>
      <c r="B59" s="25"/>
    </row>
    <row r="60" spans="1:2">
      <c r="A60" s="25"/>
      <c r="B60" s="25"/>
    </row>
    <row r="61" spans="1:2">
      <c r="A61" s="25"/>
      <c r="B61" s="25"/>
    </row>
    <row r="62" spans="1:2">
      <c r="A62" s="25"/>
      <c r="B62" s="25"/>
    </row>
    <row r="63" spans="1:2">
      <c r="A63" s="25"/>
      <c r="B63" s="25"/>
    </row>
    <row r="64" spans="1:2">
      <c r="A64" s="25"/>
      <c r="B64" s="25"/>
    </row>
    <row r="65" spans="1:2">
      <c r="A65" s="25"/>
      <c r="B65" s="25"/>
    </row>
    <row r="66" spans="1:2">
      <c r="A66" s="25"/>
      <c r="B66" s="25"/>
    </row>
    <row r="67" spans="1:2">
      <c r="A67" s="25"/>
      <c r="B67" s="25"/>
    </row>
    <row r="68" spans="1:2">
      <c r="A68" s="25"/>
      <c r="B68" s="25"/>
    </row>
    <row r="69" spans="1:2">
      <c r="A69" s="25"/>
      <c r="B69" s="25"/>
    </row>
    <row r="70" spans="1:2">
      <c r="A70" s="25"/>
      <c r="B70" s="25"/>
    </row>
    <row r="71" spans="1:2">
      <c r="A71" s="25"/>
      <c r="B71" s="25"/>
    </row>
    <row r="72" spans="1:2">
      <c r="A72" s="25"/>
      <c r="B72" s="25"/>
    </row>
    <row r="73" spans="1:2">
      <c r="A73" s="25"/>
      <c r="B73" s="25"/>
    </row>
    <row r="74" spans="1:2">
      <c r="A74" s="25"/>
      <c r="B74" s="25"/>
    </row>
    <row r="75" spans="1:2">
      <c r="A75" s="25"/>
      <c r="B75" s="25"/>
    </row>
    <row r="76" spans="1:2">
      <c r="A76" s="25"/>
      <c r="B76" s="25"/>
    </row>
    <row r="77" spans="1:2">
      <c r="A77" s="25"/>
      <c r="B77" s="25"/>
    </row>
    <row r="78" spans="1:2">
      <c r="A78" s="25"/>
      <c r="B78" s="25"/>
    </row>
    <row r="79" spans="1:2">
      <c r="A79" s="25"/>
      <c r="B79" s="25"/>
    </row>
    <row r="80" spans="1:2">
      <c r="A80" s="25"/>
      <c r="B80" s="25"/>
    </row>
    <row r="81" spans="1:2">
      <c r="A81" s="25"/>
      <c r="B81" s="25"/>
    </row>
    <row r="82" spans="1:2">
      <c r="A82" s="25"/>
      <c r="B82" s="25"/>
    </row>
    <row r="83" spans="1:2">
      <c r="A83" s="25"/>
      <c r="B83" s="25"/>
    </row>
    <row r="84" spans="1:2">
      <c r="A84" s="25"/>
      <c r="B84" s="25"/>
    </row>
    <row r="85" spans="1:2">
      <c r="A85" s="25"/>
      <c r="B85" s="25"/>
    </row>
    <row r="86" spans="1:2">
      <c r="A86" s="25"/>
      <c r="B86" s="25"/>
    </row>
    <row r="87" spans="1:2">
      <c r="A87" s="25"/>
      <c r="B87" s="25"/>
    </row>
    <row r="88" spans="1:2">
      <c r="A88" s="25"/>
      <c r="B88" s="25"/>
    </row>
    <row r="89" spans="1:2">
      <c r="A89" s="25"/>
      <c r="B89" s="25"/>
    </row>
    <row r="90" spans="1:2">
      <c r="A90" s="25"/>
      <c r="B90" s="25"/>
    </row>
    <row r="91" spans="1:2">
      <c r="A91" s="25"/>
      <c r="B91" s="25"/>
    </row>
    <row r="92" spans="1:2">
      <c r="A92" s="25"/>
      <c r="B92" s="25"/>
    </row>
    <row r="93" spans="1:2">
      <c r="A93" s="25"/>
      <c r="B93" s="25"/>
    </row>
    <row r="94" spans="1:2">
      <c r="A94" s="25"/>
      <c r="B94" s="25"/>
    </row>
    <row r="95" spans="1:2">
      <c r="A95" s="25"/>
      <c r="B95" s="25"/>
    </row>
    <row r="96" spans="1:2">
      <c r="A96" s="25"/>
      <c r="B96" s="25"/>
    </row>
    <row r="97" spans="1:2">
      <c r="A97" s="25"/>
      <c r="B97" s="25"/>
    </row>
    <row r="98" spans="1:2">
      <c r="A98" s="25"/>
      <c r="B98" s="25"/>
    </row>
    <row r="99" spans="1:2">
      <c r="A99" s="25"/>
      <c r="B99" s="25"/>
    </row>
    <row r="100" spans="1:2">
      <c r="A100" s="25"/>
      <c r="B100" s="25"/>
    </row>
    <row r="101" spans="1:2">
      <c r="A101" s="25"/>
      <c r="B101" s="25"/>
    </row>
    <row r="102" spans="1:2">
      <c r="A102" s="25"/>
      <c r="B102" s="25"/>
    </row>
    <row r="103" spans="1:2">
      <c r="A103" s="25"/>
      <c r="B103" s="25"/>
    </row>
    <row r="104" spans="1:2">
      <c r="A104" s="25"/>
      <c r="B104" s="25"/>
    </row>
    <row r="105" spans="1:2">
      <c r="A105" s="25"/>
      <c r="B105" s="25"/>
    </row>
    <row r="106" spans="1:2">
      <c r="A106" s="25"/>
      <c r="B106" s="25"/>
    </row>
    <row r="107" spans="1:2">
      <c r="A107" s="25"/>
      <c r="B107" s="25"/>
    </row>
    <row r="108" spans="1:2">
      <c r="A108" s="25"/>
      <c r="B108" s="25"/>
    </row>
    <row r="109" spans="1:2">
      <c r="A109" s="25"/>
      <c r="B109" s="25"/>
    </row>
    <row r="110" spans="1:2">
      <c r="A110" s="25"/>
      <c r="B110" s="25"/>
    </row>
    <row r="111" spans="1:2">
      <c r="A111" s="25"/>
      <c r="B111" s="25"/>
    </row>
    <row r="112" spans="1:2">
      <c r="A112" s="25"/>
      <c r="B112" s="25"/>
    </row>
    <row r="113" spans="1:2">
      <c r="A113" s="25"/>
      <c r="B113" s="25"/>
    </row>
    <row r="114" spans="1:2">
      <c r="A114" s="25"/>
      <c r="B114" s="25"/>
    </row>
    <row r="115" spans="1:2">
      <c r="A115" s="25"/>
      <c r="B115" s="25"/>
    </row>
    <row r="116" spans="1:2">
      <c r="A116" s="25"/>
      <c r="B116" s="25"/>
    </row>
    <row r="117" spans="1:2">
      <c r="A117" s="25"/>
      <c r="B117" s="25"/>
    </row>
    <row r="118" spans="1:2">
      <c r="A118" s="25"/>
      <c r="B118" s="25"/>
    </row>
    <row r="119" spans="1:2">
      <c r="A119" s="25"/>
      <c r="B119" s="25"/>
    </row>
    <row r="120" spans="1:2">
      <c r="A120" s="25"/>
      <c r="B120" s="25"/>
    </row>
    <row r="121" spans="1:2">
      <c r="A121" s="25"/>
      <c r="B121" s="25"/>
    </row>
    <row r="122" spans="1:2">
      <c r="A122" s="25"/>
      <c r="B122" s="25"/>
    </row>
    <row r="123" spans="1:2">
      <c r="A123" s="25"/>
      <c r="B123" s="25"/>
    </row>
    <row r="124" spans="1:2">
      <c r="A124" s="25"/>
      <c r="B124" s="25"/>
    </row>
    <row r="125" spans="1:2">
      <c r="A125" s="25"/>
      <c r="B125" s="25"/>
    </row>
    <row r="126" spans="1:2">
      <c r="A126" s="25"/>
      <c r="B126" s="25"/>
    </row>
    <row r="127" spans="1:2">
      <c r="A127" s="25"/>
      <c r="B127" s="25"/>
    </row>
    <row r="128" spans="1:2">
      <c r="A128" s="25"/>
      <c r="B128" s="25"/>
    </row>
    <row r="129" spans="1:2">
      <c r="A129" s="25"/>
      <c r="B129" s="25"/>
    </row>
    <row r="130" spans="1:2">
      <c r="A130" s="25"/>
      <c r="B130" s="25"/>
    </row>
    <row r="131" spans="1:2">
      <c r="A131" s="25"/>
      <c r="B131" s="25"/>
    </row>
    <row r="132" spans="1:2">
      <c r="A132" s="25"/>
      <c r="B132" s="25"/>
    </row>
    <row r="133" spans="1:2">
      <c r="A133" s="25"/>
      <c r="B133" s="25"/>
    </row>
    <row r="134" spans="1:2">
      <c r="A134" s="25"/>
      <c r="B134" s="25"/>
    </row>
    <row r="135" spans="1:2">
      <c r="A135" s="25"/>
      <c r="B135" s="25"/>
    </row>
    <row r="136" spans="1:2">
      <c r="A136" s="25"/>
      <c r="B136" s="25"/>
    </row>
    <row r="137" spans="1:2">
      <c r="A137" s="25"/>
      <c r="B137" s="25"/>
    </row>
    <row r="138" spans="1:2">
      <c r="A138" s="25"/>
      <c r="B138" s="25"/>
    </row>
    <row r="139" spans="1:2">
      <c r="A139" s="25"/>
      <c r="B139" s="25"/>
    </row>
    <row r="140" spans="1:2">
      <c r="A140" s="25"/>
      <c r="B140" s="25"/>
    </row>
    <row r="141" spans="1:2">
      <c r="A141" s="25"/>
      <c r="B141" s="25"/>
    </row>
    <row r="142" spans="1:2">
      <c r="A142" s="25"/>
      <c r="B142" s="25"/>
    </row>
    <row r="143" spans="1:2">
      <c r="A143" s="25"/>
      <c r="B143" s="25"/>
    </row>
    <row r="144" spans="1:2">
      <c r="A144" s="25"/>
      <c r="B144" s="25"/>
    </row>
    <row r="145" spans="1:2">
      <c r="A145" s="25"/>
      <c r="B145" s="25"/>
    </row>
    <row r="146" spans="1:2">
      <c r="A146" s="25"/>
      <c r="B146" s="25"/>
    </row>
    <row r="147" spans="1:2">
      <c r="A147" s="25"/>
      <c r="B147" s="25"/>
    </row>
    <row r="148" spans="1:2">
      <c r="A148" s="25"/>
      <c r="B148" s="25"/>
    </row>
    <row r="149" spans="1:2">
      <c r="A149" s="25"/>
      <c r="B149" s="25"/>
    </row>
    <row r="150" spans="1:2">
      <c r="A150" s="25"/>
      <c r="B150" s="25"/>
    </row>
    <row r="151" spans="1:2">
      <c r="A151" s="25"/>
      <c r="B151" s="25"/>
    </row>
    <row r="152" spans="1:2">
      <c r="A152" s="25"/>
      <c r="B152" s="25"/>
    </row>
    <row r="153" spans="1:2">
      <c r="A153" s="25"/>
      <c r="B153" s="25"/>
    </row>
    <row r="154" spans="1:2">
      <c r="A154" s="25"/>
      <c r="B154" s="25"/>
    </row>
    <row r="155" spans="1:2">
      <c r="A155" s="25"/>
      <c r="B155" s="25"/>
    </row>
    <row r="156" spans="1:2">
      <c r="A156" s="25"/>
      <c r="B156" s="25"/>
    </row>
    <row r="157" spans="1:2">
      <c r="A157" s="25"/>
      <c r="B157" s="25"/>
    </row>
    <row r="158" spans="1:2">
      <c r="A158" s="25"/>
      <c r="B158" s="25"/>
    </row>
    <row r="159" spans="1:2">
      <c r="A159" s="25"/>
      <c r="B159" s="25"/>
    </row>
    <row r="160" spans="1:2">
      <c r="A160" s="25"/>
      <c r="B160" s="25"/>
    </row>
    <row r="161" spans="1:2">
      <c r="A161" s="25"/>
      <c r="B161" s="25"/>
    </row>
    <row r="162" spans="1:2">
      <c r="A162" s="25"/>
      <c r="B162" s="25"/>
    </row>
    <row r="163" spans="1:2">
      <c r="A163" s="25"/>
      <c r="B163" s="25"/>
    </row>
    <row r="164" spans="1:2">
      <c r="A164" s="25"/>
      <c r="B164" s="25"/>
    </row>
    <row r="165" spans="1:2">
      <c r="A165" s="25"/>
      <c r="B165" s="25"/>
    </row>
    <row r="166" spans="1:2">
      <c r="A166" s="25"/>
      <c r="B166" s="25"/>
    </row>
    <row r="167" spans="1:2">
      <c r="A167" s="25"/>
      <c r="B167" s="25"/>
    </row>
    <row r="168" spans="1:2">
      <c r="A168" s="25"/>
      <c r="B168" s="25"/>
    </row>
    <row r="169" spans="1:2">
      <c r="A169" s="25"/>
      <c r="B169" s="25"/>
    </row>
    <row r="170" spans="1:2">
      <c r="A170" s="25"/>
      <c r="B170" s="25"/>
    </row>
    <row r="171" spans="1:2">
      <c r="A171" s="25"/>
      <c r="B171" s="25"/>
    </row>
    <row r="172" spans="1:2">
      <c r="A172" s="25"/>
      <c r="B172" s="25"/>
    </row>
    <row r="173" spans="1:2">
      <c r="A173" s="25"/>
      <c r="B173" s="25"/>
    </row>
    <row r="174" spans="1:2">
      <c r="A174" s="25"/>
      <c r="B174" s="25"/>
    </row>
    <row r="175" spans="1:2">
      <c r="A175" s="25"/>
      <c r="B175" s="25"/>
    </row>
    <row r="176" spans="1:2">
      <c r="A176" s="25"/>
      <c r="B176" s="25"/>
    </row>
    <row r="177" spans="1:2">
      <c r="A177" s="25"/>
      <c r="B177" s="25"/>
    </row>
    <row r="178" spans="1:2">
      <c r="A178" s="25"/>
      <c r="B178" s="25"/>
    </row>
    <row r="179" spans="1:2">
      <c r="A179" s="25"/>
      <c r="B179" s="25"/>
    </row>
    <row r="180" spans="1:2">
      <c r="A180" s="25"/>
      <c r="B180" s="25"/>
    </row>
    <row r="181" spans="1:2">
      <c r="A181" s="25"/>
      <c r="B181" s="25"/>
    </row>
    <row r="182" spans="1:2">
      <c r="A182" s="25"/>
      <c r="B182" s="25"/>
    </row>
    <row r="183" spans="1:2">
      <c r="A183" s="25"/>
      <c r="B183" s="25"/>
    </row>
    <row r="184" spans="1:2">
      <c r="A184" s="25"/>
      <c r="B184" s="25"/>
    </row>
    <row r="185" spans="1:2">
      <c r="A185" s="25"/>
      <c r="B185" s="25"/>
    </row>
    <row r="186" spans="1:2">
      <c r="A186" s="25"/>
      <c r="B186" s="25"/>
    </row>
    <row r="187" spans="1:2">
      <c r="A187" s="25"/>
      <c r="B187" s="25"/>
    </row>
    <row r="188" spans="1:2">
      <c r="A188" s="25"/>
      <c r="B188" s="25"/>
    </row>
    <row r="189" spans="1:2">
      <c r="A189" s="25"/>
      <c r="B189" s="25"/>
    </row>
    <row r="190" spans="1:2">
      <c r="A190" s="25"/>
      <c r="B190" s="25"/>
    </row>
    <row r="191" spans="1:2">
      <c r="A191" s="25"/>
      <c r="B191" s="25"/>
    </row>
    <row r="192" spans="1:2">
      <c r="A192" s="25"/>
      <c r="B192" s="25"/>
    </row>
    <row r="193" spans="1:2">
      <c r="A193" s="25"/>
      <c r="B193" s="25"/>
    </row>
    <row r="194" spans="1:2">
      <c r="A194" s="25"/>
      <c r="B194" s="25"/>
    </row>
    <row r="195" spans="1:2">
      <c r="A195" s="25"/>
      <c r="B195" s="25"/>
    </row>
    <row r="196" spans="1:2">
      <c r="A196" s="25"/>
      <c r="B196" s="25"/>
    </row>
    <row r="197" spans="1:2">
      <c r="A197" s="25"/>
      <c r="B197" s="25"/>
    </row>
    <row r="198" spans="1:2">
      <c r="A198" s="25"/>
      <c r="B198" s="25"/>
    </row>
    <row r="199" spans="1:2">
      <c r="A199" s="25"/>
      <c r="B199" s="25"/>
    </row>
    <row r="200" spans="1:2">
      <c r="A200" s="25"/>
      <c r="B200" s="25"/>
    </row>
    <row r="201" spans="1:2">
      <c r="A201" s="25"/>
      <c r="B201" s="25"/>
    </row>
    <row r="202" spans="1:2">
      <c r="A202" s="25"/>
      <c r="B202" s="25"/>
    </row>
    <row r="203" spans="1:2">
      <c r="A203" s="25"/>
      <c r="B203" s="25"/>
    </row>
    <row r="204" spans="1:2">
      <c r="A204" s="25"/>
      <c r="B204" s="25"/>
    </row>
    <row r="205" spans="1:2">
      <c r="A205" s="25"/>
      <c r="B205" s="25"/>
    </row>
    <row r="206" spans="1:2">
      <c r="A206" s="25"/>
      <c r="B206" s="25"/>
    </row>
    <row r="207" spans="1:2">
      <c r="A207" s="25"/>
      <c r="B207" s="25"/>
    </row>
    <row r="208" spans="1:2">
      <c r="A208" s="25"/>
      <c r="B208" s="25"/>
    </row>
    <row r="209" spans="1:2">
      <c r="A209" s="25"/>
      <c r="B209" s="25"/>
    </row>
    <row r="210" spans="1:2">
      <c r="A210" s="25"/>
      <c r="B210" s="25"/>
    </row>
    <row r="211" spans="1:2">
      <c r="A211" s="25"/>
      <c r="B211" s="25"/>
    </row>
    <row r="212" spans="1:2">
      <c r="A212" s="25"/>
      <c r="B212" s="25"/>
    </row>
    <row r="213" spans="1:2">
      <c r="A213" s="25"/>
      <c r="B213" s="25"/>
    </row>
    <row r="214" spans="1:2">
      <c r="A214" s="25"/>
      <c r="B214" s="25"/>
    </row>
    <row r="215" spans="1:2">
      <c r="A215" s="25"/>
      <c r="B215" s="25"/>
    </row>
    <row r="216" spans="1:2">
      <c r="A216" s="25"/>
      <c r="B216" s="25"/>
    </row>
    <row r="217" spans="1:2">
      <c r="A217" s="25"/>
      <c r="B217" s="25"/>
    </row>
    <row r="218" spans="1:2">
      <c r="A218" s="25"/>
      <c r="B218" s="25"/>
    </row>
    <row r="219" spans="1:2">
      <c r="A219" s="25"/>
      <c r="B219" s="25"/>
    </row>
    <row r="220" spans="1:2">
      <c r="A220" s="25"/>
      <c r="B220" s="25"/>
    </row>
    <row r="221" spans="1:2">
      <c r="A221" s="25"/>
      <c r="B221" s="25"/>
    </row>
    <row r="222" spans="1:2">
      <c r="A222" s="25"/>
      <c r="B222" s="25"/>
    </row>
    <row r="223" spans="1:2">
      <c r="A223" s="25"/>
      <c r="B223" s="25"/>
    </row>
    <row r="224" spans="1:2">
      <c r="A224" s="25"/>
      <c r="B224" s="25"/>
    </row>
    <row r="225" spans="1:2">
      <c r="A225" s="25"/>
      <c r="B225" s="25"/>
    </row>
    <row r="226" spans="1:2">
      <c r="A226" s="25"/>
      <c r="B226" s="25"/>
    </row>
    <row r="227" spans="1:2">
      <c r="A227" s="25"/>
      <c r="B227" s="25"/>
    </row>
    <row r="228" spans="1:2">
      <c r="A228" s="25"/>
      <c r="B228" s="25"/>
    </row>
    <row r="229" spans="1:2">
      <c r="A229" s="25"/>
      <c r="B229" s="25"/>
    </row>
    <row r="230" spans="1:2">
      <c r="A230" s="25"/>
      <c r="B230" s="25"/>
    </row>
    <row r="231" spans="1:2">
      <c r="A231" s="25"/>
      <c r="B231" s="25"/>
    </row>
    <row r="232" spans="1:2">
      <c r="A232" s="25"/>
      <c r="B232" s="25"/>
    </row>
    <row r="233" spans="1:2">
      <c r="A233" s="25"/>
      <c r="B233" s="25"/>
    </row>
    <row r="234" spans="1:2">
      <c r="A234" s="25"/>
      <c r="B234" s="25"/>
    </row>
    <row r="235" spans="1:2">
      <c r="A235" s="25"/>
      <c r="B235" s="25"/>
    </row>
    <row r="236" spans="1:2">
      <c r="A236" s="25"/>
      <c r="B236" s="25"/>
    </row>
    <row r="237" spans="1:2">
      <c r="A237" s="25"/>
      <c r="B237" s="25"/>
    </row>
    <row r="238" spans="1:2">
      <c r="A238" s="25"/>
      <c r="B238" s="25"/>
    </row>
    <row r="239" spans="1:2">
      <c r="A239" s="25"/>
      <c r="B239" s="25"/>
    </row>
    <row r="240" spans="1:2">
      <c r="A240" s="25"/>
      <c r="B240" s="25"/>
    </row>
    <row r="241" spans="1:2">
      <c r="A241" s="25"/>
      <c r="B241" s="25"/>
    </row>
    <row r="242" spans="1:2">
      <c r="A242" s="25"/>
      <c r="B242" s="25"/>
    </row>
    <row r="243" spans="1:2">
      <c r="A243" s="25"/>
      <c r="B243" s="25"/>
    </row>
    <row r="244" spans="1:2">
      <c r="A244" s="25"/>
      <c r="B244" s="25"/>
    </row>
    <row r="245" spans="1:2">
      <c r="A245" s="25"/>
      <c r="B245" s="25"/>
    </row>
    <row r="246" spans="1:2">
      <c r="A246" s="25"/>
      <c r="B246" s="25"/>
    </row>
    <row r="247" spans="1:2">
      <c r="A247" s="25"/>
      <c r="B247" s="25"/>
    </row>
    <row r="248" spans="1:2">
      <c r="A248" s="25"/>
      <c r="B248" s="25"/>
    </row>
    <row r="249" spans="1:2">
      <c r="A249" s="25"/>
      <c r="B249" s="25"/>
    </row>
    <row r="250" spans="1:2">
      <c r="A250" s="25"/>
      <c r="B250" s="25"/>
    </row>
    <row r="251" spans="1:2">
      <c r="A251" s="25"/>
      <c r="B251" s="25"/>
    </row>
    <row r="252" spans="1:2">
      <c r="A252" s="25"/>
      <c r="B252" s="25"/>
    </row>
    <row r="253" spans="1:2">
      <c r="A253" s="25"/>
      <c r="B253" s="25"/>
    </row>
    <row r="254" spans="1:2">
      <c r="A254" s="25"/>
      <c r="B254" s="25"/>
    </row>
    <row r="255" spans="1:2">
      <c r="A255" s="25"/>
      <c r="B255" s="25"/>
    </row>
    <row r="256" spans="1:2">
      <c r="A256" s="25"/>
      <c r="B256" s="25"/>
    </row>
    <row r="257" spans="1:2">
      <c r="A257" s="25"/>
      <c r="B257" s="25"/>
    </row>
    <row r="258" spans="1:2">
      <c r="A258" s="25"/>
      <c r="B258" s="25"/>
    </row>
    <row r="259" spans="1:2">
      <c r="A259" s="25"/>
      <c r="B259" s="25"/>
    </row>
    <row r="260" spans="1:2">
      <c r="A260" s="25"/>
      <c r="B260" s="25"/>
    </row>
    <row r="261" spans="1:2">
      <c r="A261" s="25"/>
      <c r="B261" s="25"/>
    </row>
    <row r="262" spans="1:2">
      <c r="A262" s="25"/>
      <c r="B262" s="25"/>
    </row>
    <row r="263" spans="1:2">
      <c r="A263" s="25"/>
      <c r="B263" s="25"/>
    </row>
    <row r="264" spans="1:2">
      <c r="A264" s="25"/>
      <c r="B264" s="25"/>
    </row>
    <row r="265" spans="1:2">
      <c r="A265" s="25"/>
      <c r="B265" s="25"/>
    </row>
    <row r="266" spans="1:2">
      <c r="A266" s="25"/>
      <c r="B266" s="25"/>
    </row>
    <row r="267" spans="1:2">
      <c r="A267" s="25"/>
      <c r="B267" s="25"/>
    </row>
    <row r="268" spans="1:2">
      <c r="A268" s="25"/>
      <c r="B268" s="25"/>
    </row>
    <row r="269" spans="1:2">
      <c r="A269" s="25"/>
      <c r="B269" s="25"/>
    </row>
    <row r="270" spans="1:2">
      <c r="A270" s="25"/>
      <c r="B270" s="25"/>
    </row>
    <row r="271" spans="1:2">
      <c r="A271" s="25"/>
      <c r="B271" s="25"/>
    </row>
    <row r="272" spans="1:2">
      <c r="A272" s="25"/>
      <c r="B272" s="25"/>
    </row>
    <row r="273" spans="1:2">
      <c r="A273" s="25"/>
      <c r="B273" s="25"/>
    </row>
    <row r="274" spans="1:2">
      <c r="A274" s="25"/>
      <c r="B274" s="25"/>
    </row>
    <row r="275" spans="1:2">
      <c r="A275" s="25"/>
      <c r="B275" s="25"/>
    </row>
    <row r="276" spans="1:2">
      <c r="A276" s="25"/>
      <c r="B276" s="25"/>
    </row>
    <row r="277" spans="1:2">
      <c r="A277" s="25"/>
      <c r="B277" s="25"/>
    </row>
    <row r="278" spans="1:2">
      <c r="A278" s="25"/>
      <c r="B278" s="25"/>
    </row>
    <row r="279" spans="1:2">
      <c r="A279" s="25"/>
      <c r="B279" s="25"/>
    </row>
    <row r="280" spans="1:2">
      <c r="A280" s="25"/>
      <c r="B280" s="25"/>
    </row>
    <row r="281" spans="1:2">
      <c r="A281" s="25"/>
      <c r="B281" s="25"/>
    </row>
    <row r="282" spans="1:2">
      <c r="A282" s="25"/>
      <c r="B282" s="25"/>
    </row>
    <row r="283" spans="1:2">
      <c r="A283" s="25"/>
      <c r="B283" s="25"/>
    </row>
    <row r="284" spans="1:2">
      <c r="A284" s="25"/>
      <c r="B284" s="25"/>
    </row>
    <row r="285" spans="1:2">
      <c r="A285" s="25"/>
      <c r="B285" s="25"/>
    </row>
    <row r="286" spans="1:2">
      <c r="A286" s="25"/>
      <c r="B286" s="25"/>
    </row>
    <row r="287" spans="1:2">
      <c r="A287" s="25"/>
      <c r="B287" s="25"/>
    </row>
    <row r="288" spans="1:2">
      <c r="A288" s="25"/>
      <c r="B288" s="25"/>
    </row>
    <row r="289" spans="1:2">
      <c r="A289" s="25"/>
      <c r="B289" s="25"/>
    </row>
    <row r="290" spans="1:2">
      <c r="A290" s="25"/>
      <c r="B290" s="25"/>
    </row>
    <row r="291" spans="1:2">
      <c r="A291" s="25"/>
      <c r="B291" s="25"/>
    </row>
    <row r="292" spans="1:2">
      <c r="A292" s="25"/>
      <c r="B292" s="25"/>
    </row>
    <row r="293" spans="1:2">
      <c r="A293" s="25"/>
      <c r="B293" s="25"/>
    </row>
    <row r="294" spans="1:2">
      <c r="A294" s="25"/>
      <c r="B294" s="25"/>
    </row>
    <row r="295" spans="1:2">
      <c r="A295" s="25"/>
      <c r="B295" s="25"/>
    </row>
    <row r="296" spans="1:2">
      <c r="A296" s="25"/>
      <c r="B296" s="25"/>
    </row>
    <row r="297" spans="1:2">
      <c r="A297" s="25"/>
      <c r="B297" s="25"/>
    </row>
    <row r="298" spans="1:2">
      <c r="A298" s="25"/>
      <c r="B298" s="25"/>
    </row>
    <row r="299" spans="1:2">
      <c r="A299" s="25"/>
      <c r="B299" s="25"/>
    </row>
    <row r="300" spans="1:2">
      <c r="A300" s="25"/>
      <c r="B300" s="25"/>
    </row>
    <row r="301" spans="1:2">
      <c r="A301" s="25"/>
      <c r="B301" s="25"/>
    </row>
    <row r="302" spans="1:2">
      <c r="A302" s="25"/>
      <c r="B302" s="25"/>
    </row>
    <row r="303" spans="1:2">
      <c r="A303" s="25"/>
      <c r="B303" s="25"/>
    </row>
    <row r="304" spans="1:2">
      <c r="A304" s="25"/>
      <c r="B304" s="25"/>
    </row>
    <row r="305" spans="1:2">
      <c r="A305" s="25"/>
      <c r="B305" s="25"/>
    </row>
    <row r="306" spans="1:2">
      <c r="A306" s="25"/>
      <c r="B306" s="25"/>
    </row>
    <row r="307" spans="1:2">
      <c r="A307" s="25"/>
      <c r="B307" s="25"/>
    </row>
    <row r="308" spans="1:2">
      <c r="A308" s="25"/>
      <c r="B308" s="25"/>
    </row>
    <row r="309" spans="1:2">
      <c r="A309" s="25"/>
      <c r="B309" s="25"/>
    </row>
    <row r="310" spans="1:2">
      <c r="A310" s="25"/>
      <c r="B310" s="25"/>
    </row>
    <row r="311" spans="1:2">
      <c r="A311" s="25"/>
      <c r="B311" s="25"/>
    </row>
    <row r="312" spans="1:2">
      <c r="A312" s="25"/>
      <c r="B312" s="25"/>
    </row>
    <row r="313" spans="1:2">
      <c r="A313" s="25"/>
      <c r="B313" s="25"/>
    </row>
    <row r="314" spans="1:2">
      <c r="A314" s="25"/>
      <c r="B314" s="25"/>
    </row>
    <row r="315" spans="1:2">
      <c r="A315" s="25"/>
      <c r="B315" s="25"/>
    </row>
    <row r="316" spans="1:2">
      <c r="A316" s="25"/>
      <c r="B316" s="25"/>
    </row>
    <row r="317" spans="1:2">
      <c r="A317" s="25"/>
      <c r="B317" s="25"/>
    </row>
    <row r="318" spans="1:2">
      <c r="A318" s="25"/>
      <c r="B318" s="25"/>
    </row>
    <row r="319" spans="1:2">
      <c r="A319" s="25"/>
      <c r="B319" s="25"/>
    </row>
    <row r="320" spans="1:2">
      <c r="A320" s="25"/>
      <c r="B320" s="25"/>
    </row>
    <row r="321" spans="1:2">
      <c r="A321" s="25"/>
      <c r="B321" s="25"/>
    </row>
    <row r="322" spans="1:2">
      <c r="A322" s="25"/>
      <c r="B322" s="25"/>
    </row>
    <row r="323" spans="1:2">
      <c r="A323" s="25"/>
      <c r="B323" s="25"/>
    </row>
    <row r="324" spans="1:2">
      <c r="A324" s="25"/>
      <c r="B324" s="25"/>
    </row>
    <row r="325" spans="1:2">
      <c r="A325" s="25"/>
      <c r="B325" s="25"/>
    </row>
    <row r="326" spans="1:2">
      <c r="A326" s="25"/>
      <c r="B326" s="25"/>
    </row>
    <row r="327" spans="1:2">
      <c r="A327" s="25"/>
      <c r="B327" s="25"/>
    </row>
    <row r="328" spans="1:2">
      <c r="A328" s="25"/>
      <c r="B328" s="25"/>
    </row>
    <row r="329" spans="1:2">
      <c r="A329" s="25"/>
      <c r="B329" s="25"/>
    </row>
    <row r="330" spans="1:2">
      <c r="A330" s="25"/>
      <c r="B330" s="25"/>
    </row>
    <row r="331" spans="1:2">
      <c r="A331" s="25"/>
      <c r="B331" s="25"/>
    </row>
    <row r="332" spans="1:2">
      <c r="A332" s="25"/>
      <c r="B332" s="25"/>
    </row>
    <row r="333" spans="1:2">
      <c r="A333" s="25"/>
      <c r="B333" s="25"/>
    </row>
    <row r="334" spans="1:2">
      <c r="A334" s="25"/>
      <c r="B334" s="25"/>
    </row>
    <row r="335" spans="1:2">
      <c r="A335" s="25"/>
      <c r="B335" s="25"/>
    </row>
    <row r="336" spans="1:2">
      <c r="A336" s="25"/>
      <c r="B336" s="25"/>
    </row>
    <row r="337" spans="1:2">
      <c r="A337" s="25"/>
      <c r="B337" s="25"/>
    </row>
    <row r="338" spans="1:2">
      <c r="A338" s="25"/>
      <c r="B338" s="25"/>
    </row>
    <row r="339" spans="1:2">
      <c r="A339" s="25"/>
      <c r="B339" s="25"/>
    </row>
    <row r="340" spans="1:2">
      <c r="A340" s="25"/>
      <c r="B340" s="25"/>
    </row>
    <row r="341" spans="1:2">
      <c r="A341" s="25"/>
      <c r="B341" s="25"/>
    </row>
    <row r="342" spans="1:2">
      <c r="A342" s="25"/>
      <c r="B342" s="25"/>
    </row>
    <row r="343" spans="1:2">
      <c r="A343" s="25"/>
      <c r="B343" s="25"/>
    </row>
    <row r="344" spans="1:2">
      <c r="A344" s="25"/>
      <c r="B344" s="25"/>
    </row>
    <row r="345" spans="1:2">
      <c r="A345" s="25"/>
      <c r="B345" s="25"/>
    </row>
    <row r="346" spans="1:2">
      <c r="A346" s="25"/>
      <c r="B346" s="25"/>
    </row>
    <row r="347" spans="1:2">
      <c r="A347" s="25"/>
      <c r="B347" s="25"/>
    </row>
    <row r="348" spans="1:2">
      <c r="A348" s="25"/>
      <c r="B348" s="25"/>
    </row>
    <row r="349" spans="1:2">
      <c r="A349" s="25"/>
      <c r="B349" s="25"/>
    </row>
    <row r="350" spans="1:2">
      <c r="A350" s="25"/>
      <c r="B350" s="25"/>
    </row>
    <row r="351" spans="1:2">
      <c r="A351" s="25"/>
      <c r="B351" s="25"/>
    </row>
    <row r="352" spans="1:2">
      <c r="A352" s="25"/>
      <c r="B352" s="25"/>
    </row>
    <row r="353" spans="1:2">
      <c r="A353" s="25"/>
      <c r="B353" s="25"/>
    </row>
    <row r="354" spans="1:2">
      <c r="A354" s="25"/>
      <c r="B354" s="25"/>
    </row>
    <row r="355" spans="1:2">
      <c r="A355" s="25"/>
      <c r="B355" s="25"/>
    </row>
    <row r="356" spans="1:2">
      <c r="A356" s="25"/>
      <c r="B356" s="25"/>
    </row>
    <row r="357" spans="1:2">
      <c r="A357" s="25"/>
      <c r="B357" s="25"/>
    </row>
    <row r="358" spans="1:2">
      <c r="A358" s="25"/>
      <c r="B358" s="25"/>
    </row>
    <row r="359" spans="1:2">
      <c r="A359" s="25"/>
      <c r="B359" s="25"/>
    </row>
    <row r="360" spans="1:2">
      <c r="A360" s="25"/>
      <c r="B360" s="25"/>
    </row>
    <row r="361" spans="1:2">
      <c r="A361" s="25"/>
      <c r="B361" s="25"/>
    </row>
    <row r="362" spans="1:2">
      <c r="A362" s="25"/>
      <c r="B362" s="25"/>
    </row>
    <row r="363" spans="1:2">
      <c r="A363" s="25"/>
      <c r="B363" s="25"/>
    </row>
    <row r="364" spans="1:2">
      <c r="A364" s="25"/>
      <c r="B364" s="25"/>
    </row>
    <row r="365" spans="1:2">
      <c r="A365" s="25"/>
      <c r="B365" s="25"/>
    </row>
    <row r="366" spans="1:2">
      <c r="A366" s="25"/>
      <c r="B366" s="25"/>
    </row>
    <row r="367" spans="1:2">
      <c r="A367" s="25"/>
      <c r="B367" s="25"/>
    </row>
    <row r="368" spans="1:2">
      <c r="A368" s="25"/>
      <c r="B368" s="25"/>
    </row>
    <row r="369" spans="1:2">
      <c r="A369" s="25"/>
      <c r="B369" s="25"/>
    </row>
    <row r="370" spans="1:2">
      <c r="A370" s="25"/>
      <c r="B370" s="25"/>
    </row>
    <row r="371" spans="1:2">
      <c r="A371" s="25"/>
      <c r="B371" s="25"/>
    </row>
    <row r="372" spans="1:2">
      <c r="A372" s="25"/>
      <c r="B372" s="25"/>
    </row>
    <row r="373" spans="1:2">
      <c r="A373" s="25"/>
      <c r="B373" s="25"/>
    </row>
    <row r="374" spans="1:2">
      <c r="A374" s="25"/>
      <c r="B374" s="25"/>
    </row>
    <row r="375" spans="1:2">
      <c r="A375" s="25"/>
      <c r="B375" s="25"/>
    </row>
    <row r="376" spans="1:2">
      <c r="A376" s="25"/>
      <c r="B376" s="25"/>
    </row>
    <row r="377" spans="1:2">
      <c r="A377" s="25"/>
      <c r="B377" s="25"/>
    </row>
    <row r="378" spans="1:2">
      <c r="A378" s="25"/>
      <c r="B378" s="25"/>
    </row>
    <row r="379" spans="1:2">
      <c r="A379" s="25"/>
      <c r="B379" s="25"/>
    </row>
    <row r="380" spans="1:2">
      <c r="A380" s="25"/>
      <c r="B380" s="25"/>
    </row>
    <row r="381" spans="1:2">
      <c r="A381" s="25"/>
      <c r="B381" s="25"/>
    </row>
    <row r="382" spans="1:2">
      <c r="A382" s="25"/>
      <c r="B382" s="25"/>
    </row>
    <row r="383" spans="1:2">
      <c r="A383" s="25"/>
      <c r="B383" s="25"/>
    </row>
    <row r="384" spans="1:2">
      <c r="A384" s="25"/>
      <c r="B384" s="25"/>
    </row>
    <row r="385" spans="1:2">
      <c r="A385" s="25"/>
      <c r="B385" s="25"/>
    </row>
    <row r="386" spans="1:2">
      <c r="A386" s="25"/>
      <c r="B386" s="25"/>
    </row>
    <row r="387" spans="1:2">
      <c r="A387" s="25"/>
      <c r="B387" s="25"/>
    </row>
    <row r="388" spans="1:2">
      <c r="A388" s="25"/>
      <c r="B388" s="25"/>
    </row>
    <row r="389" spans="1:2">
      <c r="A389" s="25"/>
      <c r="B389" s="25"/>
    </row>
    <row r="390" spans="1:2">
      <c r="A390" s="25"/>
      <c r="B390" s="25"/>
    </row>
    <row r="391" spans="1:2">
      <c r="A391" s="25"/>
      <c r="B391" s="25"/>
    </row>
    <row r="392" spans="1:2">
      <c r="A392" s="25"/>
      <c r="B392" s="25"/>
    </row>
    <row r="393" spans="1:2">
      <c r="A393" s="25"/>
      <c r="B393" s="25"/>
    </row>
    <row r="394" spans="1:2">
      <c r="A394" s="25"/>
      <c r="B394" s="25"/>
    </row>
    <row r="395" spans="1:2">
      <c r="A395" s="25"/>
      <c r="B395" s="25"/>
    </row>
    <row r="396" spans="1:2">
      <c r="A396" s="25"/>
      <c r="B396" s="25"/>
    </row>
    <row r="397" spans="1:2">
      <c r="A397" s="25"/>
      <c r="B397" s="25"/>
    </row>
    <row r="398" spans="1:2">
      <c r="A398" s="25"/>
      <c r="B398" s="25"/>
    </row>
    <row r="399" spans="1:2">
      <c r="A399" s="25"/>
      <c r="B399" s="25"/>
    </row>
    <row r="400" spans="1:2">
      <c r="A400" s="25"/>
      <c r="B400" s="25"/>
    </row>
    <row r="401" spans="1:2">
      <c r="A401" s="25"/>
      <c r="B401" s="25"/>
    </row>
    <row r="402" spans="1:2">
      <c r="A402" s="25"/>
      <c r="B402" s="25"/>
    </row>
    <row r="403" spans="1:2">
      <c r="A403" s="25"/>
      <c r="B403" s="25"/>
    </row>
    <row r="404" spans="1:2">
      <c r="A404" s="25"/>
      <c r="B404" s="25"/>
    </row>
    <row r="405" spans="1:2">
      <c r="A405" s="25"/>
      <c r="B405" s="25"/>
    </row>
    <row r="406" spans="1:2">
      <c r="A406" s="25"/>
      <c r="B406" s="25"/>
    </row>
    <row r="407" spans="1:2">
      <c r="A407" s="25"/>
      <c r="B407" s="25"/>
    </row>
    <row r="408" spans="1:2">
      <c r="A408" s="25"/>
      <c r="B408" s="25"/>
    </row>
    <row r="409" spans="1:2">
      <c r="A409" s="25"/>
      <c r="B409" s="25"/>
    </row>
    <row r="410" spans="1:2">
      <c r="A410" s="25"/>
      <c r="B410" s="25"/>
    </row>
    <row r="411" spans="1:2">
      <c r="A411" s="25"/>
      <c r="B411" s="25"/>
    </row>
    <row r="412" spans="1:2">
      <c r="A412" s="25"/>
      <c r="B412" s="25"/>
    </row>
    <row r="413" spans="1:2">
      <c r="A413" s="25"/>
      <c r="B413" s="25"/>
    </row>
    <row r="414" spans="1:2">
      <c r="A414" s="25"/>
      <c r="B414" s="25"/>
    </row>
    <row r="415" spans="1:2">
      <c r="A415" s="25"/>
      <c r="B415" s="25"/>
    </row>
    <row r="416" spans="1:2">
      <c r="A416" s="25"/>
      <c r="B416" s="25"/>
    </row>
    <row r="417" spans="1:2">
      <c r="A417" s="25"/>
      <c r="B417" s="25"/>
    </row>
    <row r="418" spans="1:2">
      <c r="A418" s="25"/>
      <c r="B418" s="25"/>
    </row>
    <row r="419" spans="1:2">
      <c r="A419" s="25"/>
      <c r="B419" s="25"/>
    </row>
    <row r="420" spans="1:2">
      <c r="A420" s="25"/>
      <c r="B420" s="25"/>
    </row>
    <row r="421" spans="1:2">
      <c r="A421" s="25"/>
      <c r="B421" s="25"/>
    </row>
    <row r="422" spans="1:2">
      <c r="A422" s="25"/>
      <c r="B422" s="25"/>
    </row>
    <row r="423" spans="1:2">
      <c r="A423" s="25"/>
      <c r="B423" s="25"/>
    </row>
    <row r="424" spans="1:2">
      <c r="A424" s="25"/>
      <c r="B424" s="25"/>
    </row>
    <row r="425" spans="1:2">
      <c r="A425" s="25"/>
      <c r="B425" s="25"/>
    </row>
    <row r="426" spans="1:2">
      <c r="A426" s="25"/>
      <c r="B426" s="25"/>
    </row>
    <row r="427" spans="1:2">
      <c r="A427" s="25"/>
      <c r="B427" s="25"/>
    </row>
    <row r="428" spans="1:2">
      <c r="A428" s="25"/>
      <c r="B428" s="25"/>
    </row>
    <row r="429" spans="1:2">
      <c r="A429" s="25"/>
      <c r="B429" s="25"/>
    </row>
    <row r="430" spans="1:2">
      <c r="A430" s="25"/>
      <c r="B430" s="25"/>
    </row>
    <row r="431" spans="1:2">
      <c r="A431" s="25"/>
      <c r="B431" s="25"/>
    </row>
    <row r="432" spans="1:2">
      <c r="A432" s="25"/>
      <c r="B432" s="25"/>
    </row>
    <row r="433" spans="1:2">
      <c r="A433" s="25"/>
      <c r="B433" s="25"/>
    </row>
    <row r="434" spans="1:2">
      <c r="A434" s="25"/>
      <c r="B434" s="25"/>
    </row>
    <row r="435" spans="1:2">
      <c r="A435" s="25"/>
      <c r="B435" s="25"/>
    </row>
    <row r="436" spans="1:2">
      <c r="A436" s="25"/>
      <c r="B436" s="25"/>
    </row>
    <row r="437" spans="1:2">
      <c r="A437" s="25"/>
      <c r="B437" s="25"/>
    </row>
    <row r="438" spans="1:2">
      <c r="A438" s="25"/>
      <c r="B438" s="25"/>
    </row>
    <row r="439" spans="1:2">
      <c r="A439" s="25"/>
      <c r="B439" s="25"/>
    </row>
    <row r="440" spans="1:2">
      <c r="A440" s="25"/>
      <c r="B440" s="25"/>
    </row>
    <row r="441" spans="1:2">
      <c r="A441" s="25"/>
      <c r="B441" s="25"/>
    </row>
    <row r="442" spans="1:2">
      <c r="A442" s="25"/>
      <c r="B442" s="25"/>
    </row>
    <row r="443" spans="1:2">
      <c r="A443" s="25"/>
      <c r="B443" s="25"/>
    </row>
    <row r="444" spans="1:2">
      <c r="A444" s="25"/>
      <c r="B444" s="25"/>
    </row>
    <row r="445" spans="1:2">
      <c r="A445" s="25"/>
      <c r="B445" s="25"/>
    </row>
    <row r="446" spans="1:2">
      <c r="A446" s="25"/>
      <c r="B446" s="25"/>
    </row>
    <row r="447" spans="1:2">
      <c r="A447" s="25"/>
      <c r="B447" s="25"/>
    </row>
    <row r="448" spans="1:2">
      <c r="A448" s="25"/>
      <c r="B448" s="25"/>
    </row>
    <row r="449" spans="1:2">
      <c r="A449" s="25"/>
      <c r="B449" s="25"/>
    </row>
    <row r="450" spans="1:2">
      <c r="A450" s="25"/>
      <c r="B450" s="25"/>
    </row>
    <row r="451" spans="1:2">
      <c r="A451" s="25"/>
      <c r="B451" s="25"/>
    </row>
    <row r="452" spans="1:2">
      <c r="A452" s="25"/>
      <c r="B452" s="25"/>
    </row>
    <row r="453" spans="1:2">
      <c r="A453" s="25"/>
      <c r="B453" s="25"/>
    </row>
    <row r="454" spans="1:2">
      <c r="A454" s="25"/>
      <c r="B454" s="25"/>
    </row>
    <row r="455" spans="1:2">
      <c r="A455" s="25"/>
      <c r="B455" s="25"/>
    </row>
    <row r="456" spans="1:2">
      <c r="A456" s="25"/>
      <c r="B456" s="25"/>
    </row>
    <row r="457" spans="1:2">
      <c r="A457" s="25"/>
      <c r="B457" s="25"/>
    </row>
    <row r="458" spans="1:2">
      <c r="A458" s="25"/>
      <c r="B458" s="25"/>
    </row>
    <row r="459" spans="1:2">
      <c r="A459" s="25"/>
      <c r="B459" s="25"/>
    </row>
    <row r="460" spans="1:2">
      <c r="A460" s="25"/>
      <c r="B460" s="25"/>
    </row>
    <row r="461" spans="1:2">
      <c r="A461" s="25"/>
      <c r="B461" s="25"/>
    </row>
    <row r="462" spans="1:2">
      <c r="A462" s="25"/>
      <c r="B462" s="25"/>
    </row>
    <row r="463" spans="1:2">
      <c r="A463" s="25"/>
      <c r="B463" s="25"/>
    </row>
    <row r="464" spans="1:2">
      <c r="A464" s="25"/>
      <c r="B464" s="25"/>
    </row>
    <row r="465" spans="1:2">
      <c r="A465" s="25"/>
      <c r="B465" s="25"/>
    </row>
    <row r="466" spans="1:2">
      <c r="A466" s="25"/>
      <c r="B466" s="25"/>
    </row>
    <row r="467" spans="1:2">
      <c r="A467" s="25"/>
      <c r="B467" s="25"/>
    </row>
    <row r="468" spans="1:2">
      <c r="A468" s="25"/>
      <c r="B468" s="25"/>
    </row>
    <row r="469" spans="1:2">
      <c r="A469" s="25"/>
      <c r="B469" s="25"/>
    </row>
    <row r="470" spans="1:2">
      <c r="A470" s="25"/>
      <c r="B470" s="25"/>
    </row>
    <row r="471" spans="1:2">
      <c r="A471" s="25"/>
      <c r="B471" s="25"/>
    </row>
    <row r="472" spans="1:2">
      <c r="A472" s="25"/>
      <c r="B472" s="25"/>
    </row>
    <row r="473" spans="1:2">
      <c r="A473" s="25"/>
      <c r="B473" s="25"/>
    </row>
    <row r="474" spans="1:2">
      <c r="A474" s="25"/>
      <c r="B474" s="25"/>
    </row>
    <row r="475" spans="1:2">
      <c r="A475" s="25"/>
      <c r="B475" s="25"/>
    </row>
    <row r="476" spans="1:2">
      <c r="A476" s="25"/>
      <c r="B476" s="25"/>
    </row>
    <row r="477" spans="1:2">
      <c r="A477" s="25"/>
      <c r="B477" s="25"/>
    </row>
    <row r="478" spans="1:2">
      <c r="A478" s="25"/>
      <c r="B478" s="25"/>
    </row>
    <row r="479" spans="1:2">
      <c r="A479" s="25"/>
      <c r="B479" s="25"/>
    </row>
    <row r="480" spans="1:2">
      <c r="A480" s="25"/>
      <c r="B480" s="25"/>
    </row>
    <row r="481" spans="1:2">
      <c r="A481" s="25"/>
      <c r="B481" s="25"/>
    </row>
    <row r="482" spans="1:2">
      <c r="A482" s="25"/>
      <c r="B482" s="25"/>
    </row>
    <row r="483" spans="1:2">
      <c r="A483" s="25"/>
      <c r="B483" s="25"/>
    </row>
    <row r="484" spans="1:2">
      <c r="A484" s="25"/>
      <c r="B484" s="25"/>
    </row>
    <row r="485" spans="1:2">
      <c r="A485" s="25"/>
      <c r="B485" s="25"/>
    </row>
    <row r="486" spans="1:2">
      <c r="A486" s="25"/>
      <c r="B486" s="25"/>
    </row>
    <row r="487" spans="1:2">
      <c r="A487" s="25"/>
      <c r="B487" s="25"/>
    </row>
    <row r="488" spans="1:2">
      <c r="A488" s="25"/>
      <c r="B488" s="25"/>
    </row>
    <row r="489" spans="1:2">
      <c r="A489" s="25"/>
      <c r="B489" s="25"/>
    </row>
    <row r="490" spans="1:2">
      <c r="A490" s="25"/>
      <c r="B490" s="25"/>
    </row>
    <row r="491" spans="1:2">
      <c r="A491" s="25"/>
      <c r="B491" s="25"/>
    </row>
    <row r="492" spans="1:2">
      <c r="A492" s="25"/>
      <c r="B492" s="25"/>
    </row>
    <row r="493" spans="1:2">
      <c r="A493" s="25"/>
      <c r="B493" s="25"/>
    </row>
    <row r="494" spans="1:2">
      <c r="A494" s="25"/>
      <c r="B494" s="25"/>
    </row>
    <row r="495" spans="1:2">
      <c r="A495" s="25"/>
      <c r="B495" s="25"/>
    </row>
    <row r="496" spans="1:2">
      <c r="A496" s="25"/>
      <c r="B496" s="25"/>
    </row>
    <row r="497" spans="1:2">
      <c r="A497" s="25"/>
      <c r="B497" s="25"/>
    </row>
    <row r="498" spans="1:2">
      <c r="A498" s="25"/>
      <c r="B498" s="25"/>
    </row>
    <row r="499" spans="1:2">
      <c r="A499" s="25"/>
      <c r="B499" s="25"/>
    </row>
    <row r="500" spans="1:2">
      <c r="A500" s="25"/>
      <c r="B500" s="25"/>
    </row>
    <row r="501" spans="1:2">
      <c r="A501" s="25"/>
      <c r="B501" s="25"/>
    </row>
    <row r="502" spans="1:2">
      <c r="A502" s="25"/>
      <c r="B502" s="25"/>
    </row>
    <row r="503" spans="1:2">
      <c r="A503" s="25"/>
      <c r="B503" s="25"/>
    </row>
    <row r="504" spans="1:2">
      <c r="A504" s="25"/>
      <c r="B504" s="25"/>
    </row>
    <row r="505" spans="1:2">
      <c r="A505" s="25"/>
      <c r="B505" s="25"/>
    </row>
    <row r="506" spans="1:2">
      <c r="A506" s="25"/>
      <c r="B506" s="25"/>
    </row>
    <row r="507" spans="1:2">
      <c r="A507" s="25"/>
      <c r="B507" s="25"/>
    </row>
    <row r="508" spans="1:2">
      <c r="A508" s="25"/>
      <c r="B508" s="25"/>
    </row>
    <row r="509" spans="1:2">
      <c r="A509" s="25"/>
      <c r="B509" s="25"/>
    </row>
    <row r="510" spans="1:2">
      <c r="A510" s="25"/>
      <c r="B510" s="25"/>
    </row>
    <row r="511" spans="1:2">
      <c r="A511" s="25"/>
      <c r="B511" s="25"/>
    </row>
    <row r="512" spans="1:2">
      <c r="A512" s="25"/>
      <c r="B512" s="25"/>
    </row>
    <row r="513" spans="1:2">
      <c r="A513" s="25"/>
      <c r="B513" s="25"/>
    </row>
    <row r="514" spans="1:2">
      <c r="A514" s="25"/>
      <c r="B514" s="25"/>
    </row>
    <row r="515" spans="1:2">
      <c r="A515" s="25"/>
      <c r="B515" s="25"/>
    </row>
    <row r="516" spans="1:2">
      <c r="A516" s="25"/>
      <c r="B516" s="25"/>
    </row>
    <row r="517" spans="1:2">
      <c r="A517" s="25"/>
      <c r="B517" s="25"/>
    </row>
    <row r="518" spans="1:2">
      <c r="A518" s="25"/>
      <c r="B518" s="25"/>
    </row>
    <row r="519" spans="1:2">
      <c r="A519" s="25"/>
      <c r="B519" s="25"/>
    </row>
    <row r="520" spans="1:2">
      <c r="A520" s="25"/>
      <c r="B520" s="25"/>
    </row>
    <row r="521" spans="1:2">
      <c r="A521" s="25"/>
      <c r="B521" s="25"/>
    </row>
    <row r="522" spans="1:2">
      <c r="A522" s="25"/>
      <c r="B522" s="25"/>
    </row>
    <row r="523" spans="1:2">
      <c r="A523" s="25"/>
      <c r="B523" s="25"/>
    </row>
    <row r="524" spans="1:2">
      <c r="A524" s="25"/>
      <c r="B524" s="25"/>
    </row>
    <row r="525" spans="1:2">
      <c r="A525" s="25"/>
      <c r="B525" s="25"/>
    </row>
    <row r="526" spans="1:2">
      <c r="A526" s="25"/>
      <c r="B526" s="25"/>
    </row>
    <row r="527" spans="1:2">
      <c r="A527" s="25"/>
      <c r="B527" s="25"/>
    </row>
    <row r="528" spans="1:2">
      <c r="A528" s="25"/>
      <c r="B528" s="25"/>
    </row>
    <row r="529" spans="1:2">
      <c r="A529" s="25"/>
      <c r="B529" s="25"/>
    </row>
    <row r="530" spans="1:2">
      <c r="A530" s="25"/>
      <c r="B530" s="25"/>
    </row>
    <row r="531" spans="1:2">
      <c r="A531" s="25"/>
      <c r="B531" s="25"/>
    </row>
    <row r="532" spans="1:2">
      <c r="A532" s="25"/>
      <c r="B532" s="25"/>
    </row>
    <row r="533" spans="1:2">
      <c r="A533" s="25"/>
      <c r="B533" s="25"/>
    </row>
    <row r="534" spans="1:2">
      <c r="A534" s="25"/>
      <c r="B534" s="25"/>
    </row>
    <row r="535" spans="1:2">
      <c r="A535" s="25"/>
      <c r="B535" s="25"/>
    </row>
    <row r="536" spans="1:2">
      <c r="A536" s="25"/>
      <c r="B536" s="25"/>
    </row>
    <row r="537" spans="1:2">
      <c r="A537" s="25"/>
      <c r="B537" s="25"/>
    </row>
    <row r="538" spans="1:2">
      <c r="A538" s="25"/>
      <c r="B538" s="25"/>
    </row>
    <row r="539" spans="1:2">
      <c r="A539" s="25"/>
      <c r="B539" s="25"/>
    </row>
    <row r="540" spans="1:2">
      <c r="A540" s="25"/>
      <c r="B540" s="25"/>
    </row>
    <row r="541" spans="1:2">
      <c r="A541" s="25"/>
      <c r="B541" s="25"/>
    </row>
    <row r="542" spans="1:2">
      <c r="A542" s="25"/>
      <c r="B542" s="25"/>
    </row>
    <row r="543" spans="1:2">
      <c r="A543" s="25"/>
      <c r="B543" s="25"/>
    </row>
    <row r="544" spans="1:2">
      <c r="A544" s="25"/>
      <c r="B544" s="25"/>
    </row>
    <row r="545" spans="1:2">
      <c r="A545" s="25"/>
      <c r="B545" s="25"/>
    </row>
    <row r="546" spans="1:2">
      <c r="A546" s="25"/>
      <c r="B546" s="25"/>
    </row>
    <row r="547" spans="1:2">
      <c r="A547" s="25"/>
      <c r="B547" s="25"/>
    </row>
    <row r="548" spans="1:2">
      <c r="A548" s="25"/>
      <c r="B548" s="25"/>
    </row>
    <row r="549" spans="1:2">
      <c r="A549" s="25"/>
      <c r="B549" s="25"/>
    </row>
    <row r="550" spans="1:2">
      <c r="A550" s="25"/>
      <c r="B550" s="25"/>
    </row>
    <row r="551" spans="1:2">
      <c r="A551" s="25"/>
      <c r="B551" s="25"/>
    </row>
    <row r="552" spans="1:2">
      <c r="A552" s="25"/>
      <c r="B552" s="25"/>
    </row>
    <row r="553" spans="1:2">
      <c r="A553" s="25"/>
      <c r="B553" s="25"/>
    </row>
    <row r="554" spans="1:2">
      <c r="A554" s="25"/>
      <c r="B554" s="25"/>
    </row>
    <row r="555" spans="1:2">
      <c r="A555" s="25"/>
      <c r="B555" s="25"/>
    </row>
    <row r="556" spans="1:2">
      <c r="A556" s="25"/>
      <c r="B556" s="25"/>
    </row>
    <row r="557" spans="1:2">
      <c r="A557" s="25"/>
      <c r="B557" s="25"/>
    </row>
    <row r="558" spans="1:2">
      <c r="A558" s="25"/>
      <c r="B558" s="25"/>
    </row>
    <row r="559" spans="1:2">
      <c r="A559" s="25"/>
      <c r="B559" s="25"/>
    </row>
    <row r="560" spans="1:2">
      <c r="A560" s="25"/>
      <c r="B560" s="25"/>
    </row>
    <row r="561" spans="1:2">
      <c r="A561" s="25"/>
      <c r="B561" s="25"/>
    </row>
    <row r="562" spans="1:2">
      <c r="A562" s="25"/>
      <c r="B562" s="25"/>
    </row>
    <row r="563" spans="1:2">
      <c r="A563" s="25"/>
      <c r="B563" s="25"/>
    </row>
    <row r="564" spans="1:2">
      <c r="A564" s="25"/>
      <c r="B564" s="25"/>
    </row>
    <row r="565" spans="1:2">
      <c r="A565" s="25"/>
      <c r="B565" s="25"/>
    </row>
    <row r="566" spans="1:2">
      <c r="A566" s="25"/>
      <c r="B566" s="25"/>
    </row>
    <row r="567" spans="1:2">
      <c r="A567" s="25"/>
      <c r="B567" s="25"/>
    </row>
    <row r="568" spans="1:2">
      <c r="A568" s="25"/>
      <c r="B568" s="25"/>
    </row>
    <row r="569" spans="1:2">
      <c r="A569" s="25"/>
      <c r="B569" s="25"/>
    </row>
    <row r="570" spans="1:2">
      <c r="A570" s="25"/>
      <c r="B570" s="25"/>
    </row>
    <row r="571" spans="1:2">
      <c r="A571" s="25"/>
      <c r="B571" s="25"/>
    </row>
    <row r="572" spans="1:2">
      <c r="A572" s="25"/>
      <c r="B572" s="25"/>
    </row>
    <row r="573" spans="1:2">
      <c r="A573" s="25"/>
      <c r="B573" s="25"/>
    </row>
    <row r="574" spans="1:2">
      <c r="A574" s="25"/>
      <c r="B574" s="25"/>
    </row>
    <row r="575" spans="1:2">
      <c r="A575" s="25"/>
      <c r="B575" s="25"/>
    </row>
    <row r="576" spans="1:2">
      <c r="A576" s="25"/>
      <c r="B576" s="25"/>
    </row>
    <row r="577" spans="1:2">
      <c r="A577" s="25"/>
      <c r="B577" s="25"/>
    </row>
    <row r="578" spans="1:2">
      <c r="A578" s="25"/>
      <c r="B578" s="25"/>
    </row>
    <row r="579" spans="1:2">
      <c r="A579" s="25"/>
      <c r="B579" s="25"/>
    </row>
    <row r="580" spans="1:2">
      <c r="A580" s="25"/>
      <c r="B580" s="25"/>
    </row>
    <row r="581" spans="1:2">
      <c r="A581" s="25"/>
      <c r="B581" s="25"/>
    </row>
    <row r="582" spans="1:2">
      <c r="A582" s="25"/>
      <c r="B582" s="25"/>
    </row>
    <row r="583" spans="1:2">
      <c r="A583" s="25"/>
      <c r="B583" s="25"/>
    </row>
    <row r="584" spans="1:2">
      <c r="A584" s="25"/>
      <c r="B584" s="25"/>
    </row>
    <row r="585" spans="1:2">
      <c r="A585" s="25"/>
      <c r="B585" s="25"/>
    </row>
    <row r="586" spans="1:2">
      <c r="A586" s="25"/>
      <c r="B586" s="25"/>
    </row>
    <row r="587" spans="1:2">
      <c r="A587" s="25"/>
      <c r="B587" s="25"/>
    </row>
    <row r="588" spans="1:2">
      <c r="A588" s="25"/>
      <c r="B588" s="25"/>
    </row>
    <row r="589" spans="1:2">
      <c r="A589" s="25"/>
      <c r="B589" s="25"/>
    </row>
    <row r="590" spans="1:2">
      <c r="A590" s="25"/>
      <c r="B590" s="25"/>
    </row>
    <row r="591" spans="1:2">
      <c r="A591" s="25"/>
      <c r="B591" s="25"/>
    </row>
    <row r="592" spans="1:2">
      <c r="A592" s="25"/>
      <c r="B592" s="25"/>
    </row>
    <row r="593" spans="1:2">
      <c r="A593" s="25"/>
      <c r="B593" s="25"/>
    </row>
    <row r="594" spans="1:2">
      <c r="A594" s="25"/>
      <c r="B594" s="25"/>
    </row>
    <row r="595" spans="1:2">
      <c r="A595" s="25"/>
      <c r="B595" s="25"/>
    </row>
    <row r="596" spans="1:2">
      <c r="A596" s="25"/>
      <c r="B596" s="25"/>
    </row>
    <row r="597" spans="1:2">
      <c r="A597" s="25"/>
      <c r="B597" s="25"/>
    </row>
    <row r="598" spans="1:2">
      <c r="A598" s="25"/>
      <c r="B598" s="25"/>
    </row>
    <row r="599" spans="1:2">
      <c r="A599" s="25"/>
      <c r="B599" s="25"/>
    </row>
    <row r="600" spans="1:2">
      <c r="A600" s="25"/>
      <c r="B600" s="25"/>
    </row>
    <row r="601" spans="1:2">
      <c r="A601" s="25"/>
      <c r="B601" s="25"/>
    </row>
    <row r="602" spans="1:2">
      <c r="A602" s="25"/>
      <c r="B602" s="25"/>
    </row>
    <row r="603" spans="1:2">
      <c r="A603" s="25"/>
      <c r="B603" s="25"/>
    </row>
    <row r="604" spans="1:2">
      <c r="A604" s="25"/>
      <c r="B604" s="25"/>
    </row>
    <row r="605" spans="1:2">
      <c r="A605" s="25"/>
      <c r="B605" s="25"/>
    </row>
    <row r="606" spans="1:2">
      <c r="A606" s="25"/>
      <c r="B606" s="25"/>
    </row>
    <row r="607" spans="1:2">
      <c r="A607" s="25"/>
      <c r="B607" s="25"/>
    </row>
    <row r="608" spans="1:2">
      <c r="A608" s="25"/>
      <c r="B608" s="25"/>
    </row>
    <row r="609" spans="1:2">
      <c r="A609" s="25"/>
      <c r="B609" s="25"/>
    </row>
    <row r="610" spans="1:2">
      <c r="A610" s="25"/>
      <c r="B610" s="25"/>
    </row>
    <row r="611" spans="1:2">
      <c r="A611" s="25"/>
      <c r="B611" s="25"/>
    </row>
    <row r="612" spans="1:2">
      <c r="A612" s="25"/>
      <c r="B612" s="25"/>
    </row>
    <row r="613" spans="1:2">
      <c r="A613" s="25"/>
      <c r="B613" s="25"/>
    </row>
    <row r="614" spans="1:2">
      <c r="A614" s="25"/>
      <c r="B614" s="25"/>
    </row>
    <row r="615" spans="1:2">
      <c r="A615" s="25"/>
      <c r="B615" s="25"/>
    </row>
    <row r="616" spans="1:2">
      <c r="A616" s="25"/>
      <c r="B616" s="25"/>
    </row>
    <row r="617" spans="1:2">
      <c r="A617" s="25"/>
      <c r="B617" s="25"/>
    </row>
    <row r="618" spans="1:2">
      <c r="A618" s="25"/>
      <c r="B618" s="25"/>
    </row>
    <row r="619" spans="1:2">
      <c r="A619" s="25"/>
      <c r="B619" s="25"/>
    </row>
    <row r="620" spans="1:2">
      <c r="A620" s="25"/>
      <c r="B620" s="25"/>
    </row>
    <row r="621" spans="1:2">
      <c r="A621" s="25"/>
      <c r="B621" s="25"/>
    </row>
    <row r="622" spans="1:2">
      <c r="A622" s="25"/>
      <c r="B622" s="25"/>
    </row>
    <row r="623" spans="1:2">
      <c r="A623" s="25"/>
      <c r="B623" s="25"/>
    </row>
    <row r="624" spans="1:2">
      <c r="A624" s="25"/>
      <c r="B624" s="25"/>
    </row>
    <row r="625" spans="1:2">
      <c r="A625" s="25"/>
      <c r="B625" s="25"/>
    </row>
    <row r="626" spans="1:2">
      <c r="A626" s="25"/>
      <c r="B626" s="25"/>
    </row>
    <row r="627" spans="1:2">
      <c r="A627" s="25"/>
      <c r="B627" s="25"/>
    </row>
    <row r="628" spans="1:2">
      <c r="A628" s="25"/>
      <c r="B628" s="25"/>
    </row>
    <row r="629" spans="1:2">
      <c r="A629" s="25"/>
      <c r="B629" s="25"/>
    </row>
    <row r="630" spans="1:2">
      <c r="A630" s="25"/>
      <c r="B630" s="25"/>
    </row>
    <row r="631" spans="1:2">
      <c r="A631" s="25"/>
      <c r="B631" s="25"/>
    </row>
    <row r="632" spans="1:2">
      <c r="A632" s="25"/>
      <c r="B632" s="25"/>
    </row>
    <row r="633" spans="1:2">
      <c r="A633" s="25"/>
      <c r="B633" s="25"/>
    </row>
    <row r="634" spans="1:2">
      <c r="A634" s="25"/>
      <c r="B634" s="25"/>
    </row>
    <row r="635" spans="1:2">
      <c r="A635" s="25"/>
      <c r="B635" s="25"/>
    </row>
    <row r="636" spans="1:2">
      <c r="A636" s="25"/>
      <c r="B636" s="25"/>
    </row>
    <row r="637" spans="1:2">
      <c r="A637" s="25"/>
      <c r="B637" s="25"/>
    </row>
    <row r="638" spans="1:2">
      <c r="A638" s="25"/>
      <c r="B638" s="25"/>
    </row>
    <row r="639" spans="1:2">
      <c r="A639" s="25"/>
      <c r="B639" s="25"/>
    </row>
    <row r="640" spans="1:2">
      <c r="A640" s="25"/>
      <c r="B640" s="25"/>
    </row>
    <row r="641" spans="1:2">
      <c r="A641" s="25"/>
      <c r="B641" s="25"/>
    </row>
    <row r="642" spans="1:2">
      <c r="A642" s="25"/>
      <c r="B642" s="25"/>
    </row>
    <row r="643" spans="1:2">
      <c r="A643" s="25"/>
      <c r="B643" s="25"/>
    </row>
    <row r="644" spans="1:2">
      <c r="A644" s="25"/>
      <c r="B644" s="25"/>
    </row>
    <row r="645" spans="1:2">
      <c r="A645" s="25"/>
      <c r="B645" s="25"/>
    </row>
    <row r="646" spans="1:2">
      <c r="A646" s="25"/>
      <c r="B646" s="25"/>
    </row>
    <row r="647" spans="1:2">
      <c r="A647" s="25"/>
      <c r="B647" s="25"/>
    </row>
    <row r="648" spans="1:2">
      <c r="A648" s="25"/>
      <c r="B648" s="25"/>
    </row>
    <row r="649" spans="1:2">
      <c r="A649" s="25"/>
      <c r="B649" s="25"/>
    </row>
    <row r="650" spans="1:2">
      <c r="A650" s="25"/>
      <c r="B650" s="25"/>
    </row>
    <row r="651" spans="1:2">
      <c r="A651" s="25"/>
      <c r="B651" s="25"/>
    </row>
    <row r="652" spans="1:2">
      <c r="A652" s="25"/>
      <c r="B652" s="25"/>
    </row>
    <row r="653" spans="1:2">
      <c r="A653" s="25"/>
      <c r="B653" s="25"/>
    </row>
    <row r="654" spans="1:2">
      <c r="A654" s="25"/>
      <c r="B654" s="25"/>
    </row>
    <row r="655" spans="1:2">
      <c r="A655" s="25"/>
      <c r="B655" s="25"/>
    </row>
    <row r="656" spans="1:2">
      <c r="A656" s="25"/>
      <c r="B656" s="25"/>
    </row>
    <row r="657" spans="1:2">
      <c r="A657" s="25"/>
      <c r="B657" s="25"/>
    </row>
    <row r="658" spans="1:2">
      <c r="A658" s="25"/>
      <c r="B658" s="25"/>
    </row>
    <row r="659" spans="1:2">
      <c r="A659" s="25"/>
      <c r="B659" s="25"/>
    </row>
    <row r="660" spans="1:2">
      <c r="A660" s="25"/>
      <c r="B660" s="25"/>
    </row>
    <row r="661" spans="1:2">
      <c r="A661" s="25"/>
      <c r="B661" s="25"/>
    </row>
    <row r="662" spans="1:2">
      <c r="A662" s="25"/>
      <c r="B662" s="25"/>
    </row>
    <row r="663" spans="1:2">
      <c r="A663" s="25"/>
      <c r="B663" s="25"/>
    </row>
    <row r="664" spans="1:2">
      <c r="A664" s="25"/>
      <c r="B664" s="25"/>
    </row>
    <row r="665" spans="1:2">
      <c r="A665" s="25"/>
      <c r="B665" s="25"/>
    </row>
    <row r="666" spans="1:2">
      <c r="A666" s="25"/>
      <c r="B666" s="25"/>
    </row>
    <row r="667" spans="1:2">
      <c r="A667" s="25"/>
      <c r="B667" s="25"/>
    </row>
    <row r="668" spans="1:2">
      <c r="A668" s="25"/>
      <c r="B668" s="25"/>
    </row>
    <row r="669" spans="1:2">
      <c r="A669" s="25"/>
      <c r="B669" s="25"/>
    </row>
    <row r="670" spans="1:2">
      <c r="A670" s="25"/>
      <c r="B670" s="25"/>
    </row>
    <row r="671" spans="1:2">
      <c r="A671" s="25"/>
      <c r="B671" s="25"/>
    </row>
    <row r="672" spans="1:2">
      <c r="A672" s="25"/>
      <c r="B672" s="25"/>
    </row>
    <row r="673" spans="1:2">
      <c r="A673" s="25"/>
      <c r="B673" s="25"/>
    </row>
    <row r="674" spans="1:2">
      <c r="A674" s="25"/>
      <c r="B674" s="25"/>
    </row>
    <row r="675" spans="1:2">
      <c r="A675" s="25"/>
      <c r="B675" s="25"/>
    </row>
    <row r="676" spans="1:2">
      <c r="A676" s="25"/>
      <c r="B676" s="25"/>
    </row>
    <row r="677" spans="1:2">
      <c r="A677" s="25"/>
      <c r="B677" s="25"/>
    </row>
    <row r="678" spans="1:2">
      <c r="A678" s="25"/>
      <c r="B678" s="25"/>
    </row>
    <row r="679" spans="1:2">
      <c r="A679" s="25"/>
      <c r="B679" s="25"/>
    </row>
    <row r="680" spans="1:2">
      <c r="A680" s="25"/>
      <c r="B680" s="25"/>
    </row>
    <row r="681" spans="1:2">
      <c r="A681" s="25"/>
      <c r="B681" s="25"/>
    </row>
    <row r="682" spans="1:2">
      <c r="A682" s="25"/>
      <c r="B682" s="25"/>
    </row>
    <row r="683" spans="1:2">
      <c r="A683" s="25"/>
      <c r="B683" s="25"/>
    </row>
    <row r="684" spans="1:2">
      <c r="A684" s="25"/>
      <c r="B684" s="25"/>
    </row>
    <row r="685" spans="1:2">
      <c r="A685" s="25"/>
      <c r="B685" s="25"/>
    </row>
    <row r="686" spans="1:2">
      <c r="A686" s="25"/>
      <c r="B686" s="25"/>
    </row>
    <row r="687" spans="1:2">
      <c r="A687" s="25"/>
      <c r="B687" s="25"/>
    </row>
    <row r="688" spans="1:2">
      <c r="A688" s="25"/>
      <c r="B688" s="25"/>
    </row>
    <row r="689" spans="1:2">
      <c r="A689" s="25"/>
      <c r="B689" s="25"/>
    </row>
    <row r="690" spans="1:2">
      <c r="A690" s="25"/>
      <c r="B690" s="25"/>
    </row>
    <row r="691" spans="1:2">
      <c r="A691" s="25"/>
      <c r="B691" s="25"/>
    </row>
    <row r="692" spans="1:2">
      <c r="A692" s="25"/>
      <c r="B692" s="25"/>
    </row>
    <row r="693" spans="1:2">
      <c r="A693" s="25"/>
      <c r="B693" s="25"/>
    </row>
    <row r="694" spans="1:2">
      <c r="A694" s="25"/>
      <c r="B694" s="25"/>
    </row>
    <row r="695" spans="1:2">
      <c r="A695" s="25"/>
      <c r="B695" s="25"/>
    </row>
    <row r="696" spans="1:2">
      <c r="A696" s="25"/>
      <c r="B696" s="25"/>
    </row>
    <row r="697" spans="1:2">
      <c r="A697" s="25"/>
      <c r="B697" s="25"/>
    </row>
    <row r="698" spans="1:2">
      <c r="A698" s="25"/>
      <c r="B698" s="25"/>
    </row>
    <row r="699" spans="1:2">
      <c r="A699" s="25"/>
      <c r="B699" s="25"/>
    </row>
    <row r="700" spans="1:2">
      <c r="A700" s="25"/>
      <c r="B700" s="25"/>
    </row>
    <row r="701" spans="1:2">
      <c r="A701" s="25"/>
      <c r="B701" s="25"/>
    </row>
    <row r="702" spans="1:2">
      <c r="A702" s="25"/>
      <c r="B702" s="25"/>
    </row>
    <row r="703" spans="1:2">
      <c r="A703" s="25"/>
      <c r="B703" s="25"/>
    </row>
    <row r="704" spans="1:2">
      <c r="A704" s="25"/>
      <c r="B704" s="25"/>
    </row>
    <row r="705" spans="1:2">
      <c r="A705" s="25"/>
      <c r="B705" s="25"/>
    </row>
    <row r="706" spans="1:2">
      <c r="A706" s="25"/>
      <c r="B706" s="25"/>
    </row>
    <row r="707" spans="1:2">
      <c r="A707" s="25"/>
      <c r="B707" s="25"/>
    </row>
    <row r="708" spans="1:2">
      <c r="A708" s="25"/>
      <c r="B708" s="25"/>
    </row>
    <row r="709" spans="1:2">
      <c r="A709" s="25"/>
      <c r="B709" s="25"/>
    </row>
    <row r="710" spans="1:2">
      <c r="A710" s="25"/>
      <c r="B710" s="25"/>
    </row>
    <row r="711" spans="1:2">
      <c r="A711" s="25"/>
      <c r="B711" s="25"/>
    </row>
    <row r="712" spans="1:2">
      <c r="A712" s="25"/>
      <c r="B712" s="25"/>
    </row>
    <row r="713" spans="1:2">
      <c r="A713" s="25"/>
      <c r="B713" s="25"/>
    </row>
    <row r="714" spans="1:2">
      <c r="A714" s="25"/>
      <c r="B714" s="25"/>
    </row>
    <row r="715" spans="1:2">
      <c r="A715" s="25"/>
      <c r="B715" s="25"/>
    </row>
    <row r="716" spans="1:2">
      <c r="A716" s="25"/>
      <c r="B716" s="25"/>
    </row>
    <row r="717" spans="1:2">
      <c r="A717" s="25"/>
      <c r="B717" s="25"/>
    </row>
    <row r="718" spans="1:2">
      <c r="A718" s="25"/>
      <c r="B718" s="25"/>
    </row>
    <row r="719" spans="1:2">
      <c r="A719" s="25"/>
      <c r="B719" s="25"/>
    </row>
    <row r="720" spans="1:2">
      <c r="A720" s="25"/>
      <c r="B720" s="25"/>
    </row>
    <row r="721" spans="1:2">
      <c r="A721" s="25"/>
      <c r="B721" s="25"/>
    </row>
    <row r="722" spans="1:2">
      <c r="A722" s="25"/>
      <c r="B722" s="25"/>
    </row>
    <row r="723" spans="1:2">
      <c r="A723" s="25"/>
      <c r="B723" s="25"/>
    </row>
    <row r="724" spans="1:2">
      <c r="A724" s="25"/>
      <c r="B724" s="25"/>
    </row>
    <row r="725" spans="1:2">
      <c r="A725" s="25"/>
      <c r="B725" s="25"/>
    </row>
    <row r="726" spans="1:2">
      <c r="A726" s="25"/>
      <c r="B726" s="25"/>
    </row>
    <row r="727" spans="1:2">
      <c r="A727" s="25"/>
      <c r="B727" s="25"/>
    </row>
    <row r="728" spans="1:2">
      <c r="A728" s="25"/>
      <c r="B728" s="25"/>
    </row>
    <row r="729" spans="1:2">
      <c r="A729" s="25"/>
      <c r="B729" s="25"/>
    </row>
    <row r="730" spans="1:2">
      <c r="A730" s="25"/>
      <c r="B730" s="25"/>
    </row>
    <row r="731" spans="1:2">
      <c r="A731" s="25"/>
      <c r="B731" s="25"/>
    </row>
    <row r="732" spans="1:2">
      <c r="A732" s="25"/>
      <c r="B732" s="25"/>
    </row>
    <row r="733" spans="1:2">
      <c r="A733" s="25"/>
      <c r="B733" s="25"/>
    </row>
    <row r="734" spans="1:2">
      <c r="A734" s="25"/>
      <c r="B734" s="25"/>
    </row>
    <row r="735" spans="1:2">
      <c r="A735" s="25"/>
      <c r="B735" s="25"/>
    </row>
    <row r="736" spans="1:2">
      <c r="A736" s="25"/>
      <c r="B736" s="25"/>
    </row>
    <row r="737" spans="1:2">
      <c r="A737" s="25"/>
      <c r="B737" s="25"/>
    </row>
    <row r="738" spans="1:2">
      <c r="A738" s="25"/>
      <c r="B738" s="25"/>
    </row>
    <row r="739" spans="1:2">
      <c r="A739" s="25"/>
      <c r="B739" s="25"/>
    </row>
    <row r="740" spans="1:2">
      <c r="A740" s="25"/>
      <c r="B740" s="25"/>
    </row>
    <row r="741" spans="1:2">
      <c r="A741" s="25"/>
      <c r="B741" s="25"/>
    </row>
    <row r="742" spans="1:2">
      <c r="A742" s="25"/>
      <c r="B742" s="25"/>
    </row>
    <row r="743" spans="1:2">
      <c r="A743" s="25"/>
      <c r="B743" s="25"/>
    </row>
    <row r="744" spans="1:2">
      <c r="A744" s="25"/>
      <c r="B744" s="25"/>
    </row>
    <row r="745" spans="1:2">
      <c r="A745" s="25"/>
      <c r="B745" s="25"/>
    </row>
    <row r="746" spans="1:2">
      <c r="A746" s="25"/>
      <c r="B746" s="25"/>
    </row>
    <row r="747" spans="1:2">
      <c r="A747" s="25"/>
      <c r="B747" s="25"/>
    </row>
    <row r="748" spans="1:2">
      <c r="A748" s="25"/>
      <c r="B748" s="25"/>
    </row>
    <row r="749" spans="1:2">
      <c r="A749" s="25"/>
      <c r="B749" s="25"/>
    </row>
    <row r="750" spans="1:2">
      <c r="A750" s="25"/>
      <c r="B750" s="25"/>
    </row>
    <row r="751" spans="1:2">
      <c r="A751" s="25"/>
      <c r="B751" s="25"/>
    </row>
    <row r="752" spans="1:2">
      <c r="A752" s="25"/>
      <c r="B752" s="25"/>
    </row>
    <row r="753" spans="1:2">
      <c r="A753" s="25"/>
      <c r="B753" s="25"/>
    </row>
    <row r="754" spans="1:2">
      <c r="A754" s="25"/>
      <c r="B754" s="25"/>
    </row>
    <row r="755" spans="1:2">
      <c r="A755" s="25"/>
      <c r="B755" s="25"/>
    </row>
    <row r="756" spans="1:2">
      <c r="A756" s="25"/>
      <c r="B756" s="25"/>
    </row>
    <row r="757" spans="1:2">
      <c r="A757" s="25"/>
      <c r="B757" s="25"/>
    </row>
    <row r="758" spans="1:2">
      <c r="A758" s="25"/>
      <c r="B758" s="25"/>
    </row>
    <row r="759" spans="1:2">
      <c r="A759" s="25"/>
      <c r="B759" s="25"/>
    </row>
    <row r="760" spans="1:2">
      <c r="A760" s="25"/>
      <c r="B760" s="25"/>
    </row>
    <row r="761" spans="1:2">
      <c r="A761" s="25"/>
      <c r="B761" s="25"/>
    </row>
    <row r="762" spans="1:2">
      <c r="A762" s="25"/>
      <c r="B762" s="25"/>
    </row>
    <row r="763" spans="1:2">
      <c r="A763" s="25"/>
      <c r="B763" s="25"/>
    </row>
    <row r="764" spans="1:2">
      <c r="A764" s="25"/>
      <c r="B764" s="25"/>
    </row>
    <row r="765" spans="1:2">
      <c r="A765" s="25"/>
      <c r="B765" s="25"/>
    </row>
    <row r="766" spans="1:2">
      <c r="A766" s="25"/>
      <c r="B766" s="25"/>
    </row>
    <row r="767" spans="1:2">
      <c r="A767" s="25"/>
      <c r="B767" s="25"/>
    </row>
    <row r="768" spans="1:2">
      <c r="A768" s="25"/>
      <c r="B768" s="25"/>
    </row>
    <row r="769" spans="1:2">
      <c r="A769" s="25"/>
      <c r="B769" s="25"/>
    </row>
    <row r="770" spans="1:2">
      <c r="A770" s="25"/>
      <c r="B770" s="25"/>
    </row>
    <row r="771" spans="1:2">
      <c r="A771" s="25"/>
      <c r="B771" s="25"/>
    </row>
    <row r="772" spans="1:2">
      <c r="A772" s="25"/>
      <c r="B772" s="25"/>
    </row>
    <row r="773" spans="1:2">
      <c r="A773" s="25"/>
      <c r="B773" s="25"/>
    </row>
    <row r="774" spans="1:2">
      <c r="A774" s="25"/>
      <c r="B774" s="25"/>
    </row>
    <row r="775" spans="1:2">
      <c r="A775" s="25"/>
      <c r="B775" s="25"/>
    </row>
    <row r="776" spans="1:2">
      <c r="A776" s="25"/>
      <c r="B776" s="25"/>
    </row>
    <row r="777" spans="1:2">
      <c r="A777" s="25"/>
      <c r="B777" s="25"/>
    </row>
    <row r="778" spans="1:2">
      <c r="A778" s="25"/>
      <c r="B778" s="25"/>
    </row>
    <row r="779" spans="1:2">
      <c r="A779" s="25"/>
      <c r="B779" s="25"/>
    </row>
    <row r="780" spans="1:2">
      <c r="A780" s="25"/>
      <c r="B780" s="25"/>
    </row>
    <row r="781" spans="1:2">
      <c r="A781" s="25"/>
      <c r="B781" s="25"/>
    </row>
    <row r="782" spans="1:2">
      <c r="A782" s="25"/>
      <c r="B782" s="25"/>
    </row>
    <row r="783" spans="1:2">
      <c r="A783" s="25"/>
      <c r="B783" s="25"/>
    </row>
    <row r="784" spans="1:2">
      <c r="A784" s="25"/>
      <c r="B784" s="25"/>
    </row>
    <row r="785" spans="1:2">
      <c r="A785" s="25"/>
      <c r="B785" s="25"/>
    </row>
    <row r="786" spans="1:2">
      <c r="A786" s="25"/>
      <c r="B786" s="25"/>
    </row>
    <row r="787" spans="1:2">
      <c r="A787" s="25"/>
      <c r="B787" s="25"/>
    </row>
    <row r="788" spans="1:2">
      <c r="A788" s="25"/>
      <c r="B788" s="25"/>
    </row>
    <row r="789" spans="1:2">
      <c r="A789" s="25"/>
      <c r="B789" s="25"/>
    </row>
    <row r="790" spans="1:2">
      <c r="A790" s="25"/>
      <c r="B790" s="25"/>
    </row>
    <row r="791" spans="1:2">
      <c r="A791" s="25"/>
      <c r="B791" s="25"/>
    </row>
    <row r="792" spans="1:2">
      <c r="A792" s="25"/>
      <c r="B792" s="25"/>
    </row>
    <row r="793" spans="1:2">
      <c r="A793" s="25"/>
      <c r="B793" s="25"/>
    </row>
    <row r="794" spans="1:2">
      <c r="A794" s="25"/>
      <c r="B794" s="25"/>
    </row>
    <row r="795" spans="1:2">
      <c r="A795" s="25"/>
      <c r="B795" s="25"/>
    </row>
    <row r="796" spans="1:2">
      <c r="A796" s="25"/>
      <c r="B796" s="25"/>
    </row>
    <row r="797" spans="1:2">
      <c r="A797" s="25"/>
      <c r="B797" s="25"/>
    </row>
    <row r="798" spans="1:2">
      <c r="A798" s="25"/>
      <c r="B798" s="25"/>
    </row>
    <row r="799" spans="1:2">
      <c r="A799" s="25"/>
      <c r="B799" s="25"/>
    </row>
    <row r="800" spans="1:2">
      <c r="A800" s="25"/>
      <c r="B800" s="25"/>
    </row>
    <row r="801" spans="1:2">
      <c r="A801" s="25"/>
      <c r="B801" s="25"/>
    </row>
    <row r="802" spans="1:2">
      <c r="A802" s="25"/>
      <c r="B802" s="25"/>
    </row>
    <row r="803" spans="1:2">
      <c r="A803" s="25"/>
      <c r="B803" s="25"/>
    </row>
    <row r="804" spans="1:2">
      <c r="A804" s="25"/>
      <c r="B804" s="25"/>
    </row>
    <row r="805" spans="1:2">
      <c r="A805" s="25"/>
      <c r="B805" s="25"/>
    </row>
    <row r="806" spans="1:2">
      <c r="A806" s="25"/>
      <c r="B806" s="25"/>
    </row>
    <row r="807" spans="1:2">
      <c r="A807" s="25"/>
      <c r="B807" s="25"/>
    </row>
    <row r="808" spans="1:2">
      <c r="A808" s="25"/>
      <c r="B808" s="25"/>
    </row>
    <row r="809" spans="1:2">
      <c r="A809" s="25"/>
      <c r="B809" s="25"/>
    </row>
    <row r="810" spans="1:2">
      <c r="A810" s="25"/>
      <c r="B810" s="25"/>
    </row>
    <row r="811" spans="1:2">
      <c r="A811" s="25"/>
      <c r="B811" s="25"/>
    </row>
    <row r="812" spans="1:2">
      <c r="A812" s="25"/>
      <c r="B812" s="25"/>
    </row>
    <row r="813" spans="1:2">
      <c r="A813" s="25"/>
      <c r="B813" s="25"/>
    </row>
    <row r="814" spans="1:2">
      <c r="A814" s="25"/>
      <c r="B814" s="25"/>
    </row>
    <row r="815" spans="1:2">
      <c r="A815" s="25"/>
      <c r="B815" s="25"/>
    </row>
    <row r="816" spans="1:2">
      <c r="A816" s="25"/>
      <c r="B816" s="25"/>
    </row>
    <row r="817" spans="1:2">
      <c r="A817" s="25"/>
      <c r="B817" s="25"/>
    </row>
    <row r="818" spans="1:2">
      <c r="A818" s="25"/>
      <c r="B818" s="25"/>
    </row>
    <row r="819" spans="1:2">
      <c r="A819" s="25"/>
      <c r="B819" s="25"/>
    </row>
    <row r="820" spans="1:2">
      <c r="A820" s="25"/>
      <c r="B820" s="25"/>
    </row>
    <row r="821" spans="1:2">
      <c r="A821" s="25"/>
      <c r="B821" s="25"/>
    </row>
    <row r="822" spans="1:2">
      <c r="A822" s="25"/>
      <c r="B822" s="25"/>
    </row>
    <row r="823" spans="1:2">
      <c r="A823" s="25"/>
      <c r="B823" s="25"/>
    </row>
    <row r="824" spans="1:2">
      <c r="A824" s="25"/>
      <c r="B824" s="25"/>
    </row>
    <row r="825" spans="1:2">
      <c r="A825" s="25"/>
      <c r="B825" s="25"/>
    </row>
    <row r="826" spans="1:2">
      <c r="A826" s="25"/>
      <c r="B826" s="25"/>
    </row>
    <row r="827" spans="1:2">
      <c r="A827" s="25"/>
      <c r="B827" s="25"/>
    </row>
    <row r="828" spans="1:2">
      <c r="A828" s="25"/>
      <c r="B828" s="25"/>
    </row>
    <row r="829" spans="1:2">
      <c r="A829" s="25"/>
      <c r="B829" s="25"/>
    </row>
    <row r="830" spans="1:2">
      <c r="A830" s="25"/>
      <c r="B830" s="25"/>
    </row>
    <row r="831" spans="1:2">
      <c r="A831" s="25"/>
      <c r="B831" s="25"/>
    </row>
    <row r="832" spans="1:2">
      <c r="A832" s="25"/>
      <c r="B832" s="25"/>
    </row>
    <row r="833" spans="1:2">
      <c r="A833" s="25"/>
      <c r="B833" s="25"/>
    </row>
    <row r="834" spans="1:2">
      <c r="A834" s="25"/>
      <c r="B834" s="25"/>
    </row>
    <row r="835" spans="1:2">
      <c r="A835" s="25"/>
      <c r="B835" s="25"/>
    </row>
    <row r="836" spans="1:2">
      <c r="A836" s="25"/>
      <c r="B836" s="25"/>
    </row>
    <row r="837" spans="1:2">
      <c r="A837" s="25"/>
      <c r="B837" s="25"/>
    </row>
    <row r="838" spans="1:2">
      <c r="A838" s="25"/>
      <c r="B838" s="25"/>
    </row>
    <row r="839" spans="1:2">
      <c r="A839" s="25"/>
      <c r="B839" s="25"/>
    </row>
    <row r="840" spans="1:2">
      <c r="A840" s="25"/>
      <c r="B840" s="25"/>
    </row>
    <row r="841" spans="1:2">
      <c r="A841" s="25"/>
      <c r="B841" s="25"/>
    </row>
    <row r="842" spans="1:2">
      <c r="A842" s="25"/>
      <c r="B842" s="25"/>
    </row>
    <row r="843" spans="1:2">
      <c r="A843" s="25"/>
      <c r="B843" s="25"/>
    </row>
    <row r="844" spans="1:2">
      <c r="A844" s="25"/>
      <c r="B844" s="25"/>
    </row>
    <row r="845" spans="1:2">
      <c r="A845" s="25"/>
      <c r="B845" s="25"/>
    </row>
    <row r="846" spans="1:2">
      <c r="A846" s="25"/>
      <c r="B846" s="25"/>
    </row>
    <row r="847" spans="1:2">
      <c r="A847" s="25"/>
      <c r="B847" s="25"/>
    </row>
    <row r="848" spans="1:2">
      <c r="A848" s="25"/>
      <c r="B848" s="25"/>
    </row>
    <row r="849" spans="1:2">
      <c r="A849" s="25"/>
      <c r="B849" s="25"/>
    </row>
    <row r="850" spans="1:2">
      <c r="A850" s="25"/>
      <c r="B850" s="25"/>
    </row>
    <row r="851" spans="1:2">
      <c r="A851" s="25"/>
      <c r="B851" s="25"/>
    </row>
    <row r="852" spans="1:2">
      <c r="A852" s="25"/>
      <c r="B852" s="25"/>
    </row>
    <row r="853" spans="1:2">
      <c r="A853" s="25"/>
      <c r="B853" s="25"/>
    </row>
    <row r="854" spans="1:2">
      <c r="A854" s="25"/>
      <c r="B854" s="25"/>
    </row>
    <row r="855" spans="1:2">
      <c r="A855" s="25"/>
      <c r="B855" s="25"/>
    </row>
    <row r="856" spans="1:2">
      <c r="A856" s="25"/>
      <c r="B856" s="25"/>
    </row>
    <row r="857" spans="1:2">
      <c r="A857" s="25"/>
      <c r="B857" s="25"/>
    </row>
    <row r="858" spans="1:2">
      <c r="A858" s="25"/>
      <c r="B858" s="25"/>
    </row>
    <row r="859" spans="1:2">
      <c r="A859" s="25"/>
      <c r="B859" s="25"/>
    </row>
    <row r="860" spans="1:2">
      <c r="A860" s="25"/>
      <c r="B860" s="25"/>
    </row>
    <row r="861" spans="1:2">
      <c r="A861" s="25"/>
      <c r="B861" s="25"/>
    </row>
    <row r="862" spans="1:2">
      <c r="A862" s="25"/>
      <c r="B862" s="25"/>
    </row>
    <row r="863" spans="1:2">
      <c r="A863" s="25"/>
      <c r="B863" s="25"/>
    </row>
    <row r="864" spans="1:2">
      <c r="A864" s="25"/>
      <c r="B864" s="25"/>
    </row>
    <row r="865" spans="1:2">
      <c r="A865" s="25"/>
      <c r="B865" s="25"/>
    </row>
    <row r="866" spans="1:2">
      <c r="A866" s="25"/>
      <c r="B866" s="25"/>
    </row>
    <row r="867" spans="1:2">
      <c r="A867" s="25"/>
      <c r="B867" s="25"/>
    </row>
    <row r="868" spans="1:2">
      <c r="A868" s="25"/>
      <c r="B868" s="25"/>
    </row>
    <row r="869" spans="1:2">
      <c r="A869" s="25"/>
      <c r="B869" s="25"/>
    </row>
    <row r="870" spans="1:2">
      <c r="A870" s="25"/>
      <c r="B870" s="25"/>
    </row>
    <row r="871" spans="1:2">
      <c r="A871" s="25"/>
      <c r="B871" s="25"/>
    </row>
    <row r="872" spans="1:2">
      <c r="A872" s="25"/>
      <c r="B872" s="25"/>
    </row>
    <row r="873" spans="1:2">
      <c r="A873" s="25"/>
      <c r="B873" s="25"/>
    </row>
    <row r="874" spans="1:2">
      <c r="A874" s="25"/>
      <c r="B874" s="25"/>
    </row>
    <row r="875" spans="1:2">
      <c r="A875" s="25"/>
      <c r="B875" s="25"/>
    </row>
    <row r="876" spans="1:2">
      <c r="A876" s="25"/>
      <c r="B876" s="25"/>
    </row>
    <row r="877" spans="1:2">
      <c r="A877" s="25"/>
      <c r="B877" s="25"/>
    </row>
    <row r="878" spans="1:2">
      <c r="A878" s="25"/>
      <c r="B878" s="25"/>
    </row>
    <row r="879" spans="1:2">
      <c r="A879" s="25"/>
      <c r="B879" s="25"/>
    </row>
    <row r="880" spans="1:2">
      <c r="A880" s="25"/>
      <c r="B880" s="25"/>
    </row>
    <row r="881" spans="1:2">
      <c r="A881" s="25"/>
      <c r="B881" s="25"/>
    </row>
    <row r="882" spans="1:2">
      <c r="A882" s="25"/>
      <c r="B882" s="25"/>
    </row>
    <row r="883" spans="1:2">
      <c r="A883" s="25"/>
      <c r="B883" s="25"/>
    </row>
    <row r="884" spans="1:2">
      <c r="A884" s="25"/>
      <c r="B884" s="25"/>
    </row>
    <row r="885" spans="1:2">
      <c r="A885" s="25"/>
      <c r="B885" s="25"/>
    </row>
    <row r="886" spans="1:2">
      <c r="A886" s="25"/>
      <c r="B886" s="25"/>
    </row>
    <row r="887" spans="1:2">
      <c r="A887" s="25"/>
      <c r="B887" s="25"/>
    </row>
    <row r="888" spans="1:2">
      <c r="A888" s="25"/>
      <c r="B888" s="25"/>
    </row>
    <row r="889" spans="1:2">
      <c r="A889" s="25"/>
      <c r="B889" s="25"/>
    </row>
    <row r="890" spans="1:2">
      <c r="A890" s="25"/>
      <c r="B890" s="25"/>
    </row>
    <row r="891" spans="1:2">
      <c r="A891" s="25"/>
      <c r="B891" s="25"/>
    </row>
    <row r="892" spans="1:2">
      <c r="A892" s="25"/>
      <c r="B892" s="25"/>
    </row>
    <row r="893" spans="1:2">
      <c r="A893" s="25"/>
      <c r="B893" s="25"/>
    </row>
    <row r="894" spans="1:2">
      <c r="A894" s="25"/>
      <c r="B894" s="25"/>
    </row>
    <row r="895" spans="1:2">
      <c r="A895" s="25"/>
      <c r="B895" s="25"/>
    </row>
    <row r="896" spans="1:2">
      <c r="A896" s="25"/>
      <c r="B896" s="25"/>
    </row>
    <row r="897" spans="1:2">
      <c r="A897" s="25"/>
      <c r="B897" s="25"/>
    </row>
    <row r="898" spans="1:2">
      <c r="A898" s="25"/>
      <c r="B898" s="25"/>
    </row>
    <row r="899" spans="1:2">
      <c r="A899" s="25"/>
      <c r="B899" s="25"/>
    </row>
    <row r="900" spans="1:2">
      <c r="A900" s="25"/>
      <c r="B900" s="25"/>
    </row>
    <row r="901" spans="1:2">
      <c r="A901" s="25"/>
      <c r="B901" s="25"/>
    </row>
    <row r="902" spans="1:2">
      <c r="A902" s="25"/>
      <c r="B902" s="25"/>
    </row>
    <row r="903" spans="1:2">
      <c r="A903" s="25"/>
      <c r="B903" s="25"/>
    </row>
    <row r="904" spans="1:2">
      <c r="A904" s="25"/>
      <c r="B904" s="25"/>
    </row>
    <row r="905" spans="1:2">
      <c r="A905" s="25"/>
      <c r="B905" s="25"/>
    </row>
    <row r="906" spans="1:2">
      <c r="A906" s="25"/>
      <c r="B906" s="25"/>
    </row>
    <row r="907" spans="1:2">
      <c r="A907" s="25"/>
      <c r="B907" s="25"/>
    </row>
    <row r="908" spans="1:2">
      <c r="A908" s="25"/>
      <c r="B908" s="25"/>
    </row>
    <row r="909" spans="1:2">
      <c r="A909" s="25"/>
      <c r="B909" s="25"/>
    </row>
    <row r="910" spans="1:2">
      <c r="A910" s="25"/>
      <c r="B910" s="25"/>
    </row>
    <row r="911" spans="1:2">
      <c r="A911" s="25"/>
      <c r="B911" s="25"/>
    </row>
    <row r="912" spans="1:2">
      <c r="A912" s="25"/>
      <c r="B912" s="25"/>
    </row>
    <row r="913" spans="1:2">
      <c r="A913" s="25"/>
      <c r="B913" s="25"/>
    </row>
    <row r="914" spans="1:2">
      <c r="A914" s="25"/>
      <c r="B914" s="25"/>
    </row>
    <row r="915" spans="1:2">
      <c r="A915" s="25"/>
      <c r="B915" s="25"/>
    </row>
    <row r="916" spans="1:2">
      <c r="A916" s="25"/>
      <c r="B916" s="25"/>
    </row>
    <row r="917" spans="1:2">
      <c r="A917" s="25"/>
      <c r="B917" s="25"/>
    </row>
    <row r="918" spans="1:2">
      <c r="A918" s="25"/>
      <c r="B918" s="25"/>
    </row>
    <row r="919" spans="1:2">
      <c r="A919" s="25"/>
      <c r="B919" s="25"/>
    </row>
    <row r="920" spans="1:2">
      <c r="A920" s="25"/>
      <c r="B920" s="25"/>
    </row>
    <row r="921" spans="1:2">
      <c r="A921" s="25"/>
      <c r="B921" s="25"/>
    </row>
    <row r="922" spans="1:2">
      <c r="A922" s="25"/>
      <c r="B922" s="25"/>
    </row>
    <row r="923" spans="1:2">
      <c r="A923" s="25"/>
      <c r="B923" s="25"/>
    </row>
    <row r="924" spans="1:2">
      <c r="A924" s="25"/>
      <c r="B924" s="25"/>
    </row>
    <row r="925" spans="1:2">
      <c r="A925" s="25"/>
      <c r="B925" s="25"/>
    </row>
    <row r="926" spans="1:2">
      <c r="A926" s="25"/>
      <c r="B926" s="25"/>
    </row>
    <row r="927" spans="1:2">
      <c r="A927" s="25"/>
      <c r="B927" s="25"/>
    </row>
    <row r="928" spans="1:2">
      <c r="A928" s="25"/>
      <c r="B928" s="25"/>
    </row>
    <row r="929" spans="1:2">
      <c r="A929" s="25"/>
      <c r="B929" s="25"/>
    </row>
    <row r="930" spans="1:2">
      <c r="A930" s="25"/>
      <c r="B930" s="25"/>
    </row>
    <row r="931" spans="1:2">
      <c r="A931" s="25"/>
      <c r="B931" s="25"/>
    </row>
    <row r="932" spans="1:2">
      <c r="A932" s="25"/>
      <c r="B932" s="25"/>
    </row>
    <row r="933" spans="1:2">
      <c r="A933" s="25"/>
      <c r="B933" s="25"/>
    </row>
    <row r="934" spans="1:2">
      <c r="A934" s="25"/>
      <c r="B934" s="25"/>
    </row>
    <row r="935" spans="1:2">
      <c r="A935" s="25"/>
      <c r="B935" s="25"/>
    </row>
    <row r="936" spans="1:2">
      <c r="A936" s="25"/>
      <c r="B936" s="25"/>
    </row>
    <row r="937" spans="1:2">
      <c r="A937" s="25"/>
      <c r="B937" s="25"/>
    </row>
    <row r="938" spans="1:2">
      <c r="A938" s="25"/>
      <c r="B938" s="25"/>
    </row>
    <row r="939" spans="1:2">
      <c r="A939" s="25"/>
      <c r="B939" s="25"/>
    </row>
    <row r="940" spans="1:2">
      <c r="A940" s="25"/>
      <c r="B940" s="25"/>
    </row>
    <row r="941" spans="1:2">
      <c r="A941" s="25"/>
      <c r="B941" s="25"/>
    </row>
    <row r="942" spans="1:2">
      <c r="A942" s="25"/>
      <c r="B942" s="25"/>
    </row>
    <row r="943" spans="1:2">
      <c r="A943" s="25"/>
      <c r="B943" s="25"/>
    </row>
    <row r="944" spans="1:2">
      <c r="A944" s="25"/>
      <c r="B944" s="25"/>
    </row>
    <row r="945" spans="1:2">
      <c r="A945" s="25"/>
      <c r="B945" s="25"/>
    </row>
    <row r="946" spans="1:2">
      <c r="A946" s="25"/>
      <c r="B946" s="25"/>
    </row>
    <row r="947" spans="1:2">
      <c r="A947" s="25"/>
      <c r="B947" s="25"/>
    </row>
    <row r="948" spans="1:2">
      <c r="A948" s="25"/>
      <c r="B948" s="25"/>
    </row>
    <row r="949" spans="1:2">
      <c r="A949" s="25"/>
      <c r="B949" s="25"/>
    </row>
    <row r="950" spans="1:2">
      <c r="A950" s="25"/>
      <c r="B950" s="25"/>
    </row>
    <row r="951" spans="1:2">
      <c r="A951" s="25"/>
      <c r="B951" s="25"/>
    </row>
    <row r="952" spans="1:2">
      <c r="A952" s="25"/>
      <c r="B952" s="25"/>
    </row>
    <row r="953" spans="1:2">
      <c r="A953" s="25"/>
      <c r="B953" s="25"/>
    </row>
    <row r="954" spans="1:2">
      <c r="A954" s="25"/>
      <c r="B954" s="25"/>
    </row>
    <row r="955" spans="1:2">
      <c r="A955" s="25"/>
      <c r="B955" s="25"/>
    </row>
    <row r="956" spans="1:2">
      <c r="A956" s="25"/>
      <c r="B956" s="25"/>
    </row>
    <row r="957" spans="1:2">
      <c r="A957" s="25"/>
      <c r="B957" s="25"/>
    </row>
    <row r="958" spans="1:2">
      <c r="A958" s="25"/>
      <c r="B958" s="25"/>
    </row>
    <row r="959" spans="1:2">
      <c r="A959" s="25"/>
      <c r="B959" s="25"/>
    </row>
    <row r="960" spans="1:2">
      <c r="A960" s="25"/>
      <c r="B960" s="25"/>
    </row>
    <row r="961" spans="1:2">
      <c r="A961" s="25"/>
      <c r="B961" s="25"/>
    </row>
    <row r="962" spans="1:2">
      <c r="A962" s="25"/>
      <c r="B962" s="25"/>
    </row>
    <row r="963" spans="1:2">
      <c r="A963" s="25"/>
      <c r="B963" s="25"/>
    </row>
    <row r="964" spans="1:2">
      <c r="A964" s="25"/>
      <c r="B964" s="25"/>
    </row>
    <row r="965" spans="1:2">
      <c r="A965" s="25"/>
      <c r="B965" s="25"/>
    </row>
    <row r="966" spans="1:2">
      <c r="A966" s="25"/>
      <c r="B966" s="25"/>
    </row>
    <row r="967" spans="1:2">
      <c r="A967" s="25"/>
      <c r="B967" s="25"/>
    </row>
    <row r="968" spans="1:2">
      <c r="A968" s="25"/>
      <c r="B968" s="25"/>
    </row>
    <row r="969" spans="1:2">
      <c r="A969" s="25"/>
      <c r="B969" s="25"/>
    </row>
    <row r="970" spans="1:2">
      <c r="A970" s="25"/>
      <c r="B970" s="25"/>
    </row>
    <row r="971" spans="1:2">
      <c r="A971" s="25"/>
      <c r="B971" s="25"/>
    </row>
    <row r="972" spans="1:2">
      <c r="A972" s="25"/>
      <c r="B972" s="25"/>
    </row>
    <row r="973" spans="1:2">
      <c r="A973" s="25"/>
      <c r="B973" s="25"/>
    </row>
    <row r="974" spans="1:2">
      <c r="A974" s="25"/>
      <c r="B974" s="25"/>
    </row>
    <row r="975" spans="1:2">
      <c r="A975" s="25"/>
      <c r="B975" s="25"/>
    </row>
    <row r="976" spans="1:2">
      <c r="A976" s="25"/>
      <c r="B976" s="25"/>
    </row>
    <row r="977" spans="1:2">
      <c r="A977" s="25"/>
      <c r="B977" s="25"/>
    </row>
    <row r="978" spans="1:2">
      <c r="A978" s="25"/>
      <c r="B978" s="25"/>
    </row>
    <row r="979" spans="1:2">
      <c r="A979" s="25"/>
      <c r="B979" s="25"/>
    </row>
    <row r="980" spans="1:2">
      <c r="A980" s="25"/>
      <c r="B980" s="25"/>
    </row>
    <row r="981" spans="1:2">
      <c r="A981" s="25"/>
      <c r="B981" s="25"/>
    </row>
    <row r="982" spans="1:2">
      <c r="A982" s="25"/>
      <c r="B982" s="25"/>
    </row>
    <row r="983" spans="1:2">
      <c r="A983" s="25"/>
      <c r="B983" s="25"/>
    </row>
    <row r="984" spans="1:2">
      <c r="A984" s="25"/>
      <c r="B984" s="25"/>
    </row>
    <row r="985" spans="1:2">
      <c r="A985" s="25"/>
      <c r="B985" s="25"/>
    </row>
    <row r="986" spans="1:2">
      <c r="A986" s="25"/>
      <c r="B986" s="25"/>
    </row>
    <row r="987" spans="1:2">
      <c r="A987" s="25"/>
      <c r="B987" s="25"/>
    </row>
    <row r="988" spans="1:2">
      <c r="A988" s="25"/>
      <c r="B988" s="25"/>
    </row>
    <row r="989" spans="1:2">
      <c r="A989" s="25"/>
      <c r="B989" s="25"/>
    </row>
    <row r="990" spans="1:2">
      <c r="A990" s="25"/>
      <c r="B990" s="25"/>
    </row>
    <row r="991" spans="1:2">
      <c r="A991" s="25"/>
      <c r="B991" s="25"/>
    </row>
    <row r="992" spans="1:2">
      <c r="A992" s="25"/>
      <c r="B992" s="25"/>
    </row>
    <row r="993" spans="1:2">
      <c r="A993" s="25"/>
      <c r="B993" s="25"/>
    </row>
    <row r="994" spans="1:2">
      <c r="A994" s="25"/>
      <c r="B994" s="25"/>
    </row>
    <row r="995" spans="1:2">
      <c r="A995" s="25"/>
      <c r="B995" s="25"/>
    </row>
    <row r="996" spans="1:2">
      <c r="A996" s="25"/>
      <c r="B996" s="25"/>
    </row>
  </sheetData>
  <hyperlinks>
    <hyperlink ref="O8" r:id="rId1" display="http://www.cybersmart.gov.au/Schools/Teacher%20resources/~/media/Cybersmart/Schools/Documents/Lesson_plan_lower_secondary_Balanced%20Approach%20to%20Using%20Technology.pdf"/>
  </hyperlinks>
  <pageMargins left="0.75" right="0.75" top="1" bottom="1" header="0.5" footer="0.5"/>
  <pageSetup paperSize="9" orientation="portrait" r:id="rId2"/>
  <drawing r:id="rId3"/>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E61"/>
  <sheetViews>
    <sheetView workbookViewId="0">
      <selection activeCell="D3" sqref="D3"/>
    </sheetView>
  </sheetViews>
  <sheetFormatPr defaultRowHeight="12.75"/>
  <cols>
    <col min="1" max="1" width="20.140625" customWidth="1"/>
    <col min="2" max="2" width="21.42578125" hidden="1" customWidth="1"/>
    <col min="3" max="3" width="19.42578125" customWidth="1"/>
    <col min="4" max="4" width="14" customWidth="1"/>
    <col min="5" max="5" width="13.42578125" hidden="1" customWidth="1"/>
  </cols>
  <sheetData>
    <row r="1" spans="1:5" s="137" customFormat="1">
      <c r="A1" s="172"/>
      <c r="B1" s="172"/>
      <c r="C1" s="172"/>
      <c r="D1" s="172"/>
      <c r="E1" s="172"/>
    </row>
    <row r="2" spans="1:5" s="137" customFormat="1">
      <c r="A2" s="146" t="s">
        <v>811</v>
      </c>
      <c r="B2" s="146" t="s">
        <v>584</v>
      </c>
      <c r="C2" s="172"/>
      <c r="D2" s="149" t="s">
        <v>812</v>
      </c>
      <c r="E2" s="149" t="s">
        <v>585</v>
      </c>
    </row>
    <row r="3" spans="1:5" s="137" customFormat="1">
      <c r="A3" s="147" t="s">
        <v>794</v>
      </c>
      <c r="B3" s="147" t="s">
        <v>586</v>
      </c>
      <c r="C3" s="172"/>
      <c r="D3" s="148" t="s">
        <v>39</v>
      </c>
      <c r="E3" s="148" t="s">
        <v>587</v>
      </c>
    </row>
    <row r="4" spans="1:5" s="137" customFormat="1">
      <c r="A4" s="147" t="s">
        <v>795</v>
      </c>
      <c r="B4" s="147" t="s">
        <v>588</v>
      </c>
      <c r="C4" s="172"/>
      <c r="D4" s="148" t="s">
        <v>40</v>
      </c>
      <c r="E4" s="148" t="s">
        <v>589</v>
      </c>
    </row>
    <row r="5" spans="1:5" s="137" customFormat="1">
      <c r="A5" s="147" t="s">
        <v>796</v>
      </c>
      <c r="B5" s="147" t="s">
        <v>590</v>
      </c>
      <c r="C5" s="172"/>
      <c r="D5" s="148" t="s">
        <v>41</v>
      </c>
      <c r="E5" s="148" t="s">
        <v>591</v>
      </c>
    </row>
    <row r="6" spans="1:5" s="137" customFormat="1">
      <c r="A6" s="147" t="s">
        <v>797</v>
      </c>
      <c r="B6" s="147" t="s">
        <v>592</v>
      </c>
      <c r="C6" s="172"/>
      <c r="D6" s="148" t="s">
        <v>42</v>
      </c>
      <c r="E6" s="148" t="s">
        <v>593</v>
      </c>
    </row>
    <row r="7" spans="1:5" s="137" customFormat="1">
      <c r="A7" s="147" t="s">
        <v>798</v>
      </c>
      <c r="B7" s="152" t="s">
        <v>790</v>
      </c>
      <c r="C7" s="172"/>
      <c r="D7" s="148" t="s">
        <v>43</v>
      </c>
      <c r="E7" s="148" t="s">
        <v>594</v>
      </c>
    </row>
    <row r="8" spans="1:5" s="137" customFormat="1">
      <c r="A8" s="147" t="s">
        <v>799</v>
      </c>
      <c r="B8" s="147" t="s">
        <v>595</v>
      </c>
      <c r="C8" s="172"/>
      <c r="D8" s="172"/>
      <c r="E8" s="172"/>
    </row>
    <row r="9" spans="1:5" s="137" customFormat="1">
      <c r="A9" s="147" t="s">
        <v>800</v>
      </c>
      <c r="B9" s="147" t="s">
        <v>596</v>
      </c>
      <c r="C9" s="172"/>
      <c r="D9" s="172"/>
      <c r="E9" s="172"/>
    </row>
    <row r="10" spans="1:5" s="137" customFormat="1">
      <c r="A10" s="147" t="s">
        <v>801</v>
      </c>
      <c r="B10" s="147" t="s">
        <v>597</v>
      </c>
      <c r="C10" s="172"/>
      <c r="D10" s="172"/>
      <c r="E10" s="172"/>
    </row>
    <row r="11" spans="1:5" s="137" customFormat="1">
      <c r="A11" s="147" t="s">
        <v>802</v>
      </c>
      <c r="B11" s="147" t="s">
        <v>598</v>
      </c>
      <c r="C11" s="172"/>
      <c r="D11" s="172"/>
      <c r="E11" s="172"/>
    </row>
    <row r="12" spans="1:5" s="137" customFormat="1">
      <c r="A12" s="147" t="s">
        <v>803</v>
      </c>
      <c r="B12" s="147" t="s">
        <v>599</v>
      </c>
      <c r="C12" s="172"/>
      <c r="D12" s="172"/>
      <c r="E12" s="172"/>
    </row>
    <row r="13" spans="1:5" s="137" customFormat="1">
      <c r="A13" s="147" t="s">
        <v>600</v>
      </c>
      <c r="B13" s="147" t="s">
        <v>600</v>
      </c>
      <c r="C13" s="172"/>
      <c r="D13" s="172"/>
      <c r="E13" s="172"/>
    </row>
    <row r="14" spans="1:5" s="137" customFormat="1">
      <c r="A14" s="147" t="s">
        <v>804</v>
      </c>
      <c r="B14" s="147" t="s">
        <v>601</v>
      </c>
      <c r="C14" s="172"/>
      <c r="D14" s="172"/>
      <c r="E14" s="172"/>
    </row>
    <row r="15" spans="1:5" s="137" customFormat="1">
      <c r="A15" s="147" t="s">
        <v>805</v>
      </c>
      <c r="B15" s="147" t="s">
        <v>602</v>
      </c>
      <c r="C15" s="172"/>
      <c r="D15" s="172"/>
      <c r="E15" s="172"/>
    </row>
    <row r="16" spans="1:5" s="137" customFormat="1">
      <c r="A16" s="147" t="s">
        <v>806</v>
      </c>
      <c r="B16" s="147" t="s">
        <v>603</v>
      </c>
      <c r="C16" s="172"/>
      <c r="D16" s="172"/>
      <c r="E16" s="172"/>
    </row>
    <row r="17" spans="1:3" s="137" customFormat="1">
      <c r="A17" s="147" t="s">
        <v>807</v>
      </c>
      <c r="B17" s="147" t="s">
        <v>604</v>
      </c>
      <c r="C17" s="172"/>
    </row>
    <row r="18" spans="1:3" s="137" customFormat="1">
      <c r="A18" s="147" t="s">
        <v>808</v>
      </c>
      <c r="B18" s="147" t="s">
        <v>605</v>
      </c>
      <c r="C18" s="172"/>
    </row>
    <row r="19" spans="1:3" s="137" customFormat="1">
      <c r="A19" s="147" t="s">
        <v>809</v>
      </c>
      <c r="B19" s="147" t="s">
        <v>606</v>
      </c>
      <c r="C19" s="172"/>
    </row>
    <row r="20" spans="1:3" s="137" customFormat="1">
      <c r="A20" s="147" t="s">
        <v>810</v>
      </c>
      <c r="B20" s="147" t="s">
        <v>607</v>
      </c>
      <c r="C20" s="172"/>
    </row>
    <row r="21" spans="1:3" s="137" customFormat="1">
      <c r="A21" s="172"/>
      <c r="B21" s="172"/>
      <c r="C21" s="172"/>
    </row>
    <row r="22" spans="1:3" s="137" customFormat="1">
      <c r="A22" s="172"/>
      <c r="B22" s="172"/>
      <c r="C22" s="172"/>
    </row>
    <row r="23" spans="1:3" s="137" customFormat="1">
      <c r="A23" s="172"/>
      <c r="B23" s="172"/>
      <c r="C23" s="172"/>
    </row>
    <row r="24" spans="1:3" s="137" customFormat="1">
      <c r="A24" s="172"/>
      <c r="B24" s="172"/>
      <c r="C24" s="172"/>
    </row>
    <row r="25" spans="1:3" s="137" customFormat="1">
      <c r="A25" s="172"/>
      <c r="B25" s="172"/>
      <c r="C25" s="172"/>
    </row>
    <row r="26" spans="1:3" s="137" customFormat="1">
      <c r="A26" s="172"/>
      <c r="B26" s="172"/>
      <c r="C26" s="172"/>
    </row>
    <row r="27" spans="1:3" s="137" customFormat="1" hidden="1">
      <c r="A27" s="172"/>
      <c r="B27" s="172"/>
      <c r="C27" s="172"/>
    </row>
    <row r="28" spans="1:3" s="137" customFormat="1" hidden="1">
      <c r="A28" s="172"/>
      <c r="B28" s="172"/>
      <c r="C28" s="172"/>
    </row>
    <row r="29" spans="1:3" s="137" customFormat="1" hidden="1">
      <c r="A29" s="136" t="s">
        <v>608</v>
      </c>
      <c r="B29" s="172">
        <v>1</v>
      </c>
      <c r="C29" s="172"/>
    </row>
    <row r="30" spans="1:3" hidden="1">
      <c r="A30" s="136" t="s">
        <v>609</v>
      </c>
      <c r="B30" s="172" t="str">
        <f>IF(B29=1,"DCFC!A1","DCFE!A1")</f>
        <v>DCFC!A1</v>
      </c>
      <c r="C30" s="172"/>
    </row>
    <row r="31" spans="1:3" hidden="1">
      <c r="A31" s="172" t="str">
        <f>IF(B29=1,"Mynd","Go")</f>
        <v>Mynd</v>
      </c>
      <c r="B31" s="136" t="s">
        <v>610</v>
      </c>
      <c r="C31" s="172"/>
    </row>
    <row r="32" spans="1:3" hidden="1">
      <c r="A32" s="136"/>
      <c r="B32" s="136"/>
      <c r="C32" s="172"/>
    </row>
    <row r="33" spans="1:3" hidden="1">
      <c r="A33" s="136" t="s">
        <v>611</v>
      </c>
      <c r="B33" s="136" t="s">
        <v>612</v>
      </c>
      <c r="C33" s="136" t="s">
        <v>613</v>
      </c>
    </row>
    <row r="34" spans="1:3" hidden="1">
      <c r="A34" s="150" t="s">
        <v>614</v>
      </c>
      <c r="B34" s="150" t="str">
        <f>A34</f>
        <v>Arweiniaid</v>
      </c>
      <c r="C34" s="172" t="str">
        <f>IF($B$29=1,A34,B34)</f>
        <v>Arweiniaid</v>
      </c>
    </row>
    <row r="35" spans="1:3" hidden="1">
      <c r="A35" s="150" t="s">
        <v>394</v>
      </c>
      <c r="B35" s="150" t="s">
        <v>582</v>
      </c>
      <c r="C35" s="172" t="str">
        <f t="shared" ref="C35" si="0">IF($B$29=1,A35,B35)</f>
        <v>Trosolwg</v>
      </c>
    </row>
    <row r="36" spans="1:3" hidden="1">
      <c r="A36" s="151" t="str">
        <f>A3</f>
        <v>Cymraeg</v>
      </c>
      <c r="B36" s="151" t="str">
        <f>B3</f>
        <v>Welsh</v>
      </c>
      <c r="C36" s="172" t="str">
        <f>IF($B$29=1,A3,B3)</f>
        <v>Cymraeg</v>
      </c>
    </row>
    <row r="37" spans="1:3" hidden="1">
      <c r="A37" s="151" t="str">
        <f t="shared" ref="A37:A53" si="1">A4</f>
        <v>Saesneg</v>
      </c>
      <c r="B37" s="151" t="str">
        <f t="shared" ref="B37" si="2">B4</f>
        <v>English</v>
      </c>
      <c r="C37" s="180" t="str">
        <f t="shared" ref="C37:C53" si="3">IF($B$29=1,A4,B4)</f>
        <v>Saesneg</v>
      </c>
    </row>
    <row r="38" spans="1:3" hidden="1">
      <c r="A38" s="151" t="str">
        <f t="shared" si="1"/>
        <v>Mathemateg</v>
      </c>
      <c r="B38" s="151" t="str">
        <f t="shared" ref="B38" si="4">B5</f>
        <v>Mathematics</v>
      </c>
      <c r="C38" s="180" t="str">
        <f t="shared" si="3"/>
        <v>Mathemateg</v>
      </c>
    </row>
    <row r="39" spans="1:3" hidden="1">
      <c r="A39" s="151" t="str">
        <f t="shared" si="1"/>
        <v>Gwyddoniaeth</v>
      </c>
      <c r="B39" s="151" t="str">
        <f t="shared" ref="B39" si="5">B6</f>
        <v>Science</v>
      </c>
      <c r="C39" s="180" t="str">
        <f t="shared" si="3"/>
        <v>Gwyddoniaeth</v>
      </c>
    </row>
    <row r="40" spans="1:3" hidden="1">
      <c r="A40" s="151" t="str">
        <f t="shared" si="1"/>
        <v>Hanes</v>
      </c>
      <c r="B40" s="151" t="str">
        <f t="shared" ref="B40" si="6">B7</f>
        <v xml:space="preserve">History </v>
      </c>
      <c r="C40" s="180" t="str">
        <f t="shared" si="3"/>
        <v>Hanes</v>
      </c>
    </row>
    <row r="41" spans="1:3" hidden="1">
      <c r="A41" s="151" t="str">
        <f t="shared" si="1"/>
        <v>Daearyddiaeth</v>
      </c>
      <c r="B41" s="151" t="str">
        <f t="shared" ref="B41" si="7">B8</f>
        <v>Geography</v>
      </c>
      <c r="C41" s="180" t="str">
        <f t="shared" si="3"/>
        <v>Daearyddiaeth</v>
      </c>
    </row>
    <row r="42" spans="1:3" hidden="1">
      <c r="A42" s="151" t="str">
        <f t="shared" si="1"/>
        <v>Addysg Grefyddol</v>
      </c>
      <c r="B42" s="151" t="str">
        <f t="shared" ref="B42" si="8">B9</f>
        <v>Religious Education</v>
      </c>
      <c r="C42" s="180" t="str">
        <f t="shared" si="3"/>
        <v>Addysg Grefyddol</v>
      </c>
    </row>
    <row r="43" spans="1:3" hidden="1">
      <c r="A43" s="151" t="str">
        <f t="shared" si="1"/>
        <v>Technoleg</v>
      </c>
      <c r="B43" s="151" t="str">
        <f t="shared" ref="B43" si="9">B10</f>
        <v>Technology</v>
      </c>
      <c r="C43" s="180" t="str">
        <f t="shared" si="3"/>
        <v>Technoleg</v>
      </c>
    </row>
    <row r="44" spans="1:3" hidden="1">
      <c r="A44" s="151" t="str">
        <f t="shared" si="1"/>
        <v>Celf</v>
      </c>
      <c r="B44" s="151" t="str">
        <f t="shared" ref="B44" si="10">B11</f>
        <v>Art</v>
      </c>
      <c r="C44" s="180" t="str">
        <f t="shared" si="3"/>
        <v>Celf</v>
      </c>
    </row>
    <row r="45" spans="1:3" hidden="1">
      <c r="A45" s="151" t="str">
        <f t="shared" si="1"/>
        <v>Cerddoriaeth</v>
      </c>
      <c r="B45" s="151" t="str">
        <f t="shared" ref="B45" si="11">B12</f>
        <v>Music</v>
      </c>
      <c r="C45" s="180" t="str">
        <f t="shared" si="3"/>
        <v>Cerddoriaeth</v>
      </c>
    </row>
    <row r="46" spans="1:3" hidden="1">
      <c r="A46" s="151" t="str">
        <f t="shared" si="1"/>
        <v>Drama</v>
      </c>
      <c r="B46" s="151" t="str">
        <f t="shared" ref="B46" si="12">B13</f>
        <v>Drama</v>
      </c>
      <c r="C46" s="180" t="str">
        <f t="shared" si="3"/>
        <v>Drama</v>
      </c>
    </row>
    <row r="47" spans="1:3" hidden="1">
      <c r="A47" s="151" t="str">
        <f t="shared" si="1"/>
        <v>Ieithoedd Modern</v>
      </c>
      <c r="B47" s="151" t="str">
        <f t="shared" ref="B47" si="13">B14</f>
        <v>Modern Languages</v>
      </c>
      <c r="C47" s="180" t="str">
        <f t="shared" si="3"/>
        <v>Ieithoedd Modern</v>
      </c>
    </row>
    <row r="48" spans="1:3" hidden="1">
      <c r="A48" s="151" t="str">
        <f t="shared" si="1"/>
        <v>Addysg Gorfforol</v>
      </c>
      <c r="B48" s="151" t="str">
        <f t="shared" ref="B48" si="14">B15</f>
        <v>Physical Education</v>
      </c>
      <c r="C48" s="180" t="str">
        <f t="shared" si="3"/>
        <v>Addysg Gorfforol</v>
      </c>
    </row>
    <row r="49" spans="1:3" hidden="1">
      <c r="A49" s="151" t="str">
        <f t="shared" si="1"/>
        <v>TGCh</v>
      </c>
      <c r="B49" s="151" t="str">
        <f t="shared" ref="B49" si="15">B16</f>
        <v>ICT</v>
      </c>
      <c r="C49" s="180" t="str">
        <f t="shared" si="3"/>
        <v>TGCh</v>
      </c>
    </row>
    <row r="50" spans="1:3" hidden="1">
      <c r="A50" s="151" t="str">
        <f t="shared" si="1"/>
        <v>Bagloriaeth Cymru</v>
      </c>
      <c r="B50" s="151" t="str">
        <f t="shared" ref="B50" si="16">B17</f>
        <v>Welsh Bac</v>
      </c>
      <c r="C50" s="180" t="str">
        <f t="shared" si="3"/>
        <v>Bagloriaeth Cymru</v>
      </c>
    </row>
    <row r="51" spans="1:3" hidden="1">
      <c r="A51" s="151" t="str">
        <f t="shared" si="1"/>
        <v>Pwnc arall 1</v>
      </c>
      <c r="B51" s="151" t="str">
        <f t="shared" ref="B51" si="17">B18</f>
        <v>Other Subject1</v>
      </c>
      <c r="C51" s="180" t="str">
        <f t="shared" si="3"/>
        <v>Pwnc arall 1</v>
      </c>
    </row>
    <row r="52" spans="1:3" hidden="1">
      <c r="A52" s="151" t="str">
        <f t="shared" si="1"/>
        <v>Pwnc arall 2</v>
      </c>
      <c r="B52" s="151" t="str">
        <f t="shared" ref="B52" si="18">B19</f>
        <v>Other Subject2</v>
      </c>
      <c r="C52" s="180" t="str">
        <f t="shared" si="3"/>
        <v>Pwnc arall 2</v>
      </c>
    </row>
    <row r="53" spans="1:3" hidden="1">
      <c r="A53" s="151" t="str">
        <f t="shared" si="1"/>
        <v>Pwnc arall 3</v>
      </c>
      <c r="B53" s="151" t="str">
        <f t="shared" ref="B53" si="19">B20</f>
        <v>Other Subject3</v>
      </c>
      <c r="C53" s="180" t="str">
        <f t="shared" si="3"/>
        <v>Pwnc arall 3</v>
      </c>
    </row>
    <row r="54" spans="1:3" hidden="1">
      <c r="A54" s="172"/>
      <c r="B54" s="172"/>
      <c r="C54" s="172"/>
    </row>
    <row r="55" spans="1:3" hidden="1">
      <c r="A55" s="172"/>
      <c r="B55" s="172"/>
      <c r="C55" s="172"/>
    </row>
    <row r="56" spans="1:3">
      <c r="A56" s="172"/>
      <c r="B56" s="172"/>
      <c r="C56" s="172"/>
    </row>
    <row r="57" spans="1:3">
      <c r="A57" s="172"/>
      <c r="B57" s="172"/>
      <c r="C57" s="172"/>
    </row>
    <row r="58" spans="1:3">
      <c r="A58" s="172"/>
      <c r="B58" s="172"/>
      <c r="C58" s="172"/>
    </row>
    <row r="59" spans="1:3">
      <c r="A59" s="172"/>
      <c r="B59" s="172"/>
      <c r="C59" s="172"/>
    </row>
    <row r="60" spans="1:3">
      <c r="A60" s="172"/>
      <c r="B60" s="172"/>
      <c r="C60" s="172"/>
    </row>
    <row r="61" spans="1:3">
      <c r="A61" s="172"/>
      <c r="B61" s="172"/>
      <c r="C61" s="172"/>
    </row>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342"/>
  <sheetViews>
    <sheetView workbookViewId="0">
      <pane xSplit="3" ySplit="2" topLeftCell="D3" activePane="bottomRight" state="frozen"/>
      <selection pane="topRight" activeCell="D1" sqref="D1"/>
      <selection pane="bottomLeft" activeCell="A3" sqref="A3"/>
      <selection pane="bottomRight" activeCell="B3" sqref="B3"/>
    </sheetView>
  </sheetViews>
  <sheetFormatPr defaultColWidth="14.42578125" defaultRowHeight="15.75" customHeight="1"/>
  <cols>
    <col min="1" max="1" width="1.7109375" style="137" customWidth="1"/>
    <col min="2" max="2" width="11.7109375" style="137" customWidth="1"/>
    <col min="3" max="3" width="16.42578125" style="137" customWidth="1"/>
    <col min="4" max="4" width="33.7109375" style="180" customWidth="1"/>
    <col min="5" max="5" width="6.85546875" style="180" customWidth="1"/>
    <col min="6" max="6" width="33.85546875" style="180" customWidth="1"/>
    <col min="7" max="7" width="33.85546875" style="137" customWidth="1"/>
    <col min="8" max="8" width="6.85546875" style="137" customWidth="1"/>
    <col min="9" max="10" width="33.85546875" style="137" customWidth="1"/>
    <col min="11" max="11" width="5.85546875" style="137" customWidth="1"/>
    <col min="12" max="13" width="33.85546875" style="137" customWidth="1"/>
    <col min="14" max="14" width="6.140625" style="137" customWidth="1"/>
    <col min="15" max="16" width="33.85546875" style="137" customWidth="1"/>
    <col min="17" max="17" width="6" style="137" customWidth="1"/>
    <col min="18" max="19" width="33.85546875" style="137" customWidth="1"/>
    <col min="20" max="20" width="6.5703125" style="137" customWidth="1"/>
    <col min="21" max="21" width="33.85546875" style="137" customWidth="1"/>
    <col min="22" max="22" width="86.5703125" style="137" customWidth="1"/>
    <col min="23" max="16384" width="14.42578125" style="137"/>
  </cols>
  <sheetData>
    <row r="1" spans="1:32" ht="6" customHeight="1">
      <c r="A1" s="1"/>
      <c r="B1" s="16"/>
      <c r="C1" s="3"/>
      <c r="D1" s="3"/>
      <c r="E1" s="3"/>
      <c r="F1" s="3"/>
      <c r="G1" s="138"/>
      <c r="H1" s="138"/>
      <c r="I1" s="138"/>
      <c r="J1" s="138"/>
      <c r="K1" s="138"/>
      <c r="L1" s="138"/>
      <c r="M1" s="138"/>
      <c r="N1" s="138"/>
      <c r="O1" s="138"/>
      <c r="P1" s="138"/>
      <c r="Q1" s="138"/>
      <c r="R1" s="138"/>
      <c r="S1" s="138"/>
      <c r="T1" s="138"/>
      <c r="U1" s="138"/>
      <c r="V1" s="1"/>
      <c r="W1" s="1"/>
      <c r="X1" s="1"/>
      <c r="Y1" s="1"/>
      <c r="Z1" s="1"/>
      <c r="AA1" s="1"/>
      <c r="AB1" s="1"/>
      <c r="AC1" s="1"/>
      <c r="AD1" s="1"/>
      <c r="AE1" s="1"/>
      <c r="AF1" s="1"/>
    </row>
    <row r="2" spans="1:32" ht="20.25">
      <c r="A2" s="5"/>
      <c r="B2" s="279" t="str">
        <f>Refs!A3</f>
        <v>Cymraeg</v>
      </c>
      <c r="C2" s="280"/>
      <c r="D2" s="182"/>
      <c r="E2" s="140"/>
      <c r="F2" s="140"/>
      <c r="G2" s="186"/>
      <c r="H2" s="140"/>
      <c r="I2" s="140"/>
      <c r="J2" s="140"/>
      <c r="K2" s="140"/>
      <c r="L2" s="140"/>
      <c r="M2" s="140"/>
      <c r="N2" s="140"/>
      <c r="O2" s="140"/>
      <c r="P2" s="140"/>
      <c r="Q2" s="140"/>
      <c r="R2" s="140"/>
      <c r="S2" s="140"/>
      <c r="T2" s="140"/>
      <c r="U2" s="140"/>
      <c r="V2" s="1"/>
      <c r="W2" s="1"/>
      <c r="X2" s="1"/>
      <c r="Y2" s="1"/>
      <c r="Z2" s="1"/>
      <c r="AA2" s="1"/>
      <c r="AB2" s="1"/>
      <c r="AC2" s="1"/>
      <c r="AD2" s="1"/>
      <c r="AE2" s="1"/>
      <c r="AF2" s="1"/>
    </row>
    <row r="3" spans="1:32" ht="14.25" customHeight="1">
      <c r="A3" s="1"/>
      <c r="B3" s="16"/>
      <c r="C3" s="3"/>
      <c r="D3" s="161" t="str">
        <f>IF(Refs!$B$29=1,"Datganiadau Blwyddyn 6", "Year 6 Descriptors")</f>
        <v>Datganiadau Blwyddyn 6</v>
      </c>
      <c r="E3" s="161" t="str">
        <f>IF(Refs!$B$29=1,"Tymor", "Term")</f>
        <v>Tymor</v>
      </c>
      <c r="F3" s="177"/>
      <c r="G3" s="183"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c r="AD3" s="1"/>
      <c r="AE3" s="1"/>
      <c r="AF3" s="1"/>
    </row>
    <row r="4" spans="1:32"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1"/>
      <c r="X4" s="11"/>
      <c r="Y4" s="1"/>
      <c r="Z4" s="1"/>
      <c r="AA4" s="1"/>
      <c r="AB4" s="1"/>
      <c r="AC4" s="1"/>
      <c r="AD4" s="1"/>
      <c r="AE4" s="1"/>
      <c r="AF4" s="1"/>
    </row>
    <row r="5" spans="1:32" ht="15" customHeight="1">
      <c r="A5" s="8"/>
      <c r="B5" s="282"/>
      <c r="C5" s="222"/>
      <c r="D5" s="290"/>
      <c r="E5" s="242"/>
      <c r="F5" s="247"/>
      <c r="G5" s="269"/>
      <c r="H5" s="242"/>
      <c r="I5" s="247"/>
      <c r="J5" s="269"/>
      <c r="K5" s="242"/>
      <c r="L5" s="247"/>
      <c r="M5" s="271"/>
      <c r="N5" s="242"/>
      <c r="O5" s="240"/>
      <c r="P5" s="274"/>
      <c r="Q5" s="242"/>
      <c r="R5" s="240"/>
      <c r="S5" s="277"/>
      <c r="T5" s="242"/>
      <c r="U5" s="240"/>
      <c r="V5" s="238"/>
      <c r="W5" s="11"/>
      <c r="X5" s="11"/>
      <c r="Y5" s="1"/>
      <c r="Z5" s="1"/>
      <c r="AA5" s="1"/>
      <c r="AB5" s="1"/>
      <c r="AC5" s="1"/>
      <c r="AD5" s="1"/>
      <c r="AE5" s="1"/>
      <c r="AF5" s="1"/>
    </row>
    <row r="6" spans="1:32" ht="15" customHeight="1">
      <c r="A6" s="8"/>
      <c r="B6" s="282"/>
      <c r="C6" s="222"/>
      <c r="D6" s="290"/>
      <c r="E6" s="242"/>
      <c r="F6" s="247"/>
      <c r="G6" s="269"/>
      <c r="H6" s="242"/>
      <c r="I6" s="247"/>
      <c r="J6" s="269"/>
      <c r="K6" s="242"/>
      <c r="L6" s="247"/>
      <c r="M6" s="271"/>
      <c r="N6" s="242"/>
      <c r="O6" s="240"/>
      <c r="P6" s="274"/>
      <c r="Q6" s="242"/>
      <c r="R6" s="240"/>
      <c r="S6" s="277"/>
      <c r="T6" s="242"/>
      <c r="U6" s="240"/>
      <c r="V6" s="238"/>
      <c r="W6" s="11"/>
      <c r="X6" s="11"/>
      <c r="Y6" s="1"/>
      <c r="Z6" s="1"/>
      <c r="AA6" s="1"/>
      <c r="AB6" s="1"/>
      <c r="AC6" s="1"/>
      <c r="AD6" s="1"/>
      <c r="AE6" s="1"/>
      <c r="AF6" s="1"/>
    </row>
    <row r="7" spans="1:32" ht="15" customHeight="1">
      <c r="A7" s="8"/>
      <c r="B7" s="282"/>
      <c r="C7" s="222"/>
      <c r="D7" s="290"/>
      <c r="E7" s="243"/>
      <c r="F7" s="247"/>
      <c r="G7" s="269"/>
      <c r="H7" s="243"/>
      <c r="I7" s="247"/>
      <c r="J7" s="269"/>
      <c r="K7" s="243"/>
      <c r="L7" s="247"/>
      <c r="M7" s="271"/>
      <c r="N7" s="243"/>
      <c r="O7" s="240"/>
      <c r="P7" s="274"/>
      <c r="Q7" s="243"/>
      <c r="R7" s="240"/>
      <c r="S7" s="277"/>
      <c r="T7" s="243"/>
      <c r="U7" s="240"/>
      <c r="V7" s="238"/>
      <c r="W7" s="11"/>
      <c r="X7" s="11"/>
      <c r="Y7" s="1"/>
      <c r="Z7" s="1"/>
      <c r="AA7" s="1"/>
      <c r="AB7" s="1"/>
      <c r="AC7" s="1"/>
      <c r="AD7" s="1"/>
      <c r="AE7" s="1"/>
      <c r="AF7" s="1"/>
    </row>
    <row r="8" spans="1:32"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1"/>
      <c r="X8" s="11"/>
      <c r="Y8" s="1"/>
      <c r="Z8" s="1"/>
      <c r="AA8" s="1"/>
      <c r="AB8" s="1"/>
      <c r="AC8" s="1"/>
      <c r="AD8" s="1"/>
      <c r="AE8" s="1"/>
      <c r="AF8" s="1"/>
    </row>
    <row r="9" spans="1:32" ht="15" customHeight="1">
      <c r="A9" s="8"/>
      <c r="B9" s="282"/>
      <c r="C9" s="222"/>
      <c r="D9" s="290"/>
      <c r="E9" s="242"/>
      <c r="F9" s="247"/>
      <c r="G9" s="269"/>
      <c r="H9" s="242"/>
      <c r="I9" s="247"/>
      <c r="J9" s="269"/>
      <c r="K9" s="242"/>
      <c r="L9" s="247"/>
      <c r="M9" s="271"/>
      <c r="N9" s="242"/>
      <c r="O9" s="240"/>
      <c r="P9" s="274"/>
      <c r="Q9" s="242"/>
      <c r="R9" s="240"/>
      <c r="S9" s="277"/>
      <c r="T9" s="242"/>
      <c r="U9" s="240"/>
      <c r="V9" s="238"/>
      <c r="W9" s="11"/>
      <c r="X9" s="11"/>
      <c r="Y9" s="1"/>
      <c r="Z9" s="1"/>
      <c r="AA9" s="1"/>
      <c r="AB9" s="1"/>
      <c r="AC9" s="1"/>
      <c r="AD9" s="1"/>
      <c r="AE9" s="1"/>
      <c r="AF9" s="1"/>
    </row>
    <row r="10" spans="1:32"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1"/>
      <c r="X10" s="11"/>
      <c r="Y10" s="1"/>
      <c r="Z10" s="1"/>
      <c r="AA10" s="1"/>
      <c r="AB10" s="1"/>
      <c r="AC10" s="1"/>
      <c r="AD10" s="1"/>
      <c r="AE10" s="1"/>
      <c r="AF10" s="1"/>
    </row>
    <row r="11" spans="1:32"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1"/>
      <c r="X11" s="11"/>
      <c r="Y11" s="1"/>
      <c r="Z11" s="1"/>
      <c r="AA11" s="1"/>
      <c r="AB11" s="1"/>
      <c r="AC11" s="1"/>
      <c r="AD11" s="1"/>
      <c r="AE11" s="1"/>
      <c r="AF11" s="1"/>
    </row>
    <row r="12" spans="1:32"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1"/>
      <c r="X12" s="11"/>
      <c r="Y12" s="1"/>
      <c r="Z12" s="1"/>
      <c r="AA12" s="1"/>
      <c r="AB12" s="1"/>
      <c r="AC12" s="1"/>
      <c r="AD12" s="1"/>
      <c r="AE12" s="1"/>
      <c r="AF12" s="1"/>
    </row>
    <row r="13" spans="1:32"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1"/>
      <c r="X13" s="11"/>
      <c r="Y13" s="1"/>
      <c r="Z13" s="1"/>
      <c r="AA13" s="1"/>
      <c r="AB13" s="1"/>
      <c r="AC13" s="1"/>
      <c r="AD13" s="1"/>
      <c r="AE13" s="1"/>
      <c r="AF13" s="1"/>
    </row>
    <row r="14" spans="1:32"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1"/>
      <c r="X14" s="11"/>
      <c r="Y14" s="1"/>
      <c r="Z14" s="1"/>
      <c r="AA14" s="1"/>
      <c r="AB14" s="1"/>
      <c r="AC14" s="1"/>
      <c r="AD14" s="1"/>
      <c r="AE14" s="1"/>
      <c r="AF14" s="1"/>
    </row>
    <row r="15" spans="1:32"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1"/>
      <c r="X15" s="11"/>
      <c r="Y15" s="1"/>
      <c r="Z15" s="1"/>
      <c r="AA15" s="1"/>
      <c r="AB15" s="1"/>
      <c r="AC15" s="1"/>
      <c r="AD15" s="1"/>
      <c r="AE15" s="1"/>
      <c r="AF15" s="1"/>
    </row>
    <row r="16" spans="1:32"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1"/>
      <c r="X16" s="11"/>
      <c r="Y16" s="1"/>
      <c r="Z16" s="1"/>
      <c r="AA16" s="1"/>
      <c r="AB16" s="1"/>
      <c r="AC16" s="1"/>
      <c r="AD16" s="1"/>
      <c r="AE16" s="1"/>
      <c r="AF16" s="1"/>
    </row>
    <row r="17" spans="1:32"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1"/>
      <c r="X17" s="11"/>
      <c r="Y17" s="1"/>
      <c r="Z17" s="1"/>
      <c r="AA17" s="1"/>
      <c r="AB17" s="1"/>
      <c r="AC17" s="1"/>
      <c r="AD17" s="1"/>
      <c r="AE17" s="1"/>
      <c r="AF17" s="1"/>
    </row>
    <row r="18" spans="1:32"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1"/>
      <c r="X18" s="11"/>
      <c r="Y18" s="1"/>
      <c r="Z18" s="1"/>
      <c r="AA18" s="1"/>
      <c r="AB18" s="1"/>
      <c r="AC18" s="1"/>
      <c r="AD18" s="1"/>
      <c r="AE18" s="1"/>
      <c r="AF18" s="1"/>
    </row>
    <row r="19" spans="1:32"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1"/>
      <c r="X19" s="11"/>
      <c r="Y19" s="1"/>
      <c r="Z19" s="1"/>
      <c r="AA19" s="1"/>
      <c r="AB19" s="1"/>
      <c r="AC19" s="1"/>
      <c r="AD19" s="1"/>
      <c r="AE19" s="1"/>
      <c r="AF19" s="1"/>
    </row>
    <row r="20" spans="1:32"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1"/>
      <c r="X20" s="11"/>
      <c r="Y20" s="1"/>
      <c r="Z20" s="1"/>
      <c r="AA20" s="1"/>
      <c r="AB20" s="1"/>
      <c r="AC20" s="1"/>
      <c r="AD20" s="1"/>
      <c r="AE20" s="1"/>
      <c r="AF20" s="1"/>
    </row>
    <row r="21" spans="1:32"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1"/>
      <c r="X21" s="11"/>
      <c r="Y21" s="1"/>
      <c r="Z21" s="1"/>
      <c r="AA21" s="1"/>
      <c r="AB21" s="1"/>
      <c r="AC21" s="1"/>
      <c r="AD21" s="1"/>
      <c r="AE21" s="1"/>
      <c r="AF21" s="1"/>
    </row>
    <row r="22" spans="1:32"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1"/>
      <c r="X22" s="11"/>
      <c r="Y22" s="1"/>
      <c r="Z22" s="1"/>
      <c r="AA22" s="1"/>
      <c r="AB22" s="1"/>
      <c r="AC22" s="1"/>
      <c r="AD22" s="1"/>
      <c r="AE22" s="1"/>
      <c r="AF22" s="1"/>
    </row>
    <row r="23" spans="1:32"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1"/>
      <c r="X23" s="11"/>
      <c r="Y23" s="1"/>
      <c r="Z23" s="1"/>
      <c r="AA23" s="1"/>
      <c r="AB23" s="1"/>
      <c r="AC23" s="1"/>
      <c r="AD23" s="1"/>
      <c r="AE23" s="1"/>
      <c r="AF23" s="1"/>
    </row>
    <row r="24" spans="1:32"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1"/>
      <c r="X24" s="11"/>
      <c r="Y24" s="1"/>
      <c r="Z24" s="1"/>
      <c r="AA24" s="1"/>
      <c r="AB24" s="1"/>
      <c r="AC24" s="1"/>
      <c r="AD24" s="1"/>
      <c r="AE24" s="1"/>
      <c r="AF24" s="1"/>
    </row>
    <row r="25" spans="1:32"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1"/>
      <c r="X25" s="11"/>
      <c r="Y25" s="1"/>
      <c r="Z25" s="1"/>
      <c r="AA25" s="1"/>
      <c r="AB25" s="1"/>
      <c r="AC25" s="1"/>
      <c r="AD25" s="1"/>
      <c r="AE25" s="1"/>
      <c r="AF25" s="1"/>
    </row>
    <row r="26" spans="1:32"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1"/>
      <c r="X26" s="11"/>
      <c r="Y26" s="1"/>
      <c r="Z26" s="1"/>
      <c r="AA26" s="1"/>
      <c r="AB26" s="1"/>
      <c r="AC26" s="1"/>
      <c r="AD26" s="1"/>
      <c r="AE26" s="1"/>
      <c r="AF26" s="1"/>
    </row>
    <row r="27" spans="1:32"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1"/>
      <c r="X27" s="11"/>
      <c r="Y27" s="1"/>
      <c r="Z27" s="1"/>
      <c r="AA27" s="1"/>
      <c r="AB27" s="1"/>
      <c r="AC27" s="1"/>
      <c r="AD27" s="1"/>
      <c r="AE27" s="1"/>
      <c r="AF27" s="1"/>
    </row>
    <row r="28" spans="1:32"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1"/>
      <c r="X28" s="11"/>
      <c r="Y28" s="1"/>
      <c r="Z28" s="1"/>
      <c r="AA28" s="1"/>
      <c r="AB28" s="1"/>
      <c r="AC28" s="1"/>
      <c r="AD28" s="1"/>
      <c r="AE28" s="1"/>
      <c r="AF28" s="1"/>
    </row>
    <row r="29" spans="1:32"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1"/>
      <c r="X29" s="11"/>
      <c r="Y29" s="1"/>
      <c r="Z29" s="1"/>
      <c r="AA29" s="1"/>
      <c r="AB29" s="1"/>
      <c r="AC29" s="1"/>
      <c r="AD29" s="1"/>
      <c r="AE29" s="1"/>
      <c r="AF29" s="1"/>
    </row>
    <row r="30" spans="1:32"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1"/>
      <c r="X30" s="11"/>
      <c r="Y30" s="1"/>
      <c r="Z30" s="1"/>
      <c r="AA30" s="1"/>
      <c r="AB30" s="1"/>
      <c r="AC30" s="1"/>
      <c r="AD30" s="1"/>
      <c r="AE30" s="1"/>
      <c r="AF30" s="1"/>
    </row>
    <row r="31" spans="1:32"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1"/>
      <c r="X31" s="11"/>
      <c r="Y31" s="1"/>
      <c r="Z31" s="1"/>
      <c r="AA31" s="1"/>
      <c r="AB31" s="1"/>
      <c r="AC31" s="1"/>
      <c r="AD31" s="1"/>
      <c r="AE31" s="1"/>
      <c r="AF31" s="1"/>
    </row>
    <row r="32" spans="1:32"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1"/>
      <c r="X32" s="11"/>
      <c r="Y32" s="1"/>
      <c r="Z32" s="1"/>
      <c r="AA32" s="1"/>
      <c r="AB32" s="1"/>
      <c r="AC32" s="1"/>
      <c r="AD32" s="1"/>
      <c r="AE32" s="1"/>
      <c r="AF32" s="1"/>
    </row>
    <row r="33" spans="1:32"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1"/>
      <c r="X33" s="11"/>
      <c r="Y33" s="1"/>
      <c r="Z33" s="1"/>
      <c r="AA33" s="1"/>
      <c r="AB33" s="1"/>
      <c r="AC33" s="1"/>
      <c r="AD33" s="1"/>
      <c r="AE33" s="1"/>
      <c r="AF33" s="1"/>
    </row>
    <row r="34" spans="1:32"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1"/>
      <c r="X34" s="11"/>
      <c r="Y34" s="1"/>
      <c r="Z34" s="1"/>
      <c r="AA34" s="1"/>
      <c r="AB34" s="1"/>
      <c r="AC34" s="1"/>
      <c r="AD34" s="1"/>
      <c r="AE34" s="1"/>
      <c r="AF34" s="1"/>
    </row>
    <row r="35" spans="1:32"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1"/>
      <c r="X35" s="11"/>
      <c r="Y35" s="1"/>
      <c r="Z35" s="1"/>
      <c r="AA35" s="1"/>
      <c r="AB35" s="1"/>
      <c r="AC35" s="1"/>
      <c r="AD35" s="1"/>
      <c r="AE35" s="1"/>
      <c r="AF35" s="1"/>
    </row>
    <row r="36" spans="1:32"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1"/>
      <c r="X36" s="11"/>
      <c r="Y36" s="1"/>
      <c r="Z36" s="1"/>
      <c r="AA36" s="1"/>
      <c r="AB36" s="1"/>
      <c r="AC36" s="1"/>
      <c r="AD36" s="1"/>
      <c r="AE36" s="1"/>
      <c r="AF36" s="1"/>
    </row>
    <row r="37" spans="1:32"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1"/>
      <c r="X37" s="11"/>
      <c r="Y37" s="1"/>
      <c r="Z37" s="1"/>
      <c r="AA37" s="1"/>
      <c r="AB37" s="1"/>
      <c r="AC37" s="1"/>
      <c r="AD37" s="1"/>
      <c r="AE37" s="1"/>
      <c r="AF37" s="1"/>
    </row>
    <row r="38" spans="1:32"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1"/>
      <c r="X38" s="11"/>
      <c r="Y38" s="1"/>
      <c r="Z38" s="1"/>
      <c r="AA38" s="1"/>
      <c r="AB38" s="1"/>
      <c r="AC38" s="1"/>
      <c r="AD38" s="1"/>
      <c r="AE38" s="1"/>
      <c r="AF38" s="1"/>
    </row>
    <row r="39" spans="1:32"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1"/>
      <c r="X39" s="11"/>
      <c r="Y39" s="1"/>
      <c r="Z39" s="1"/>
      <c r="AA39" s="1"/>
      <c r="AB39" s="1"/>
      <c r="AC39" s="1"/>
      <c r="AD39" s="1"/>
      <c r="AE39" s="1"/>
      <c r="AF39" s="1"/>
    </row>
    <row r="40" spans="1:32"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1"/>
      <c r="X40" s="11"/>
      <c r="Y40" s="1"/>
      <c r="Z40" s="1"/>
      <c r="AA40" s="1"/>
      <c r="AB40" s="1"/>
      <c r="AC40" s="1"/>
      <c r="AD40" s="1"/>
      <c r="AE40" s="1"/>
      <c r="AF40" s="1"/>
    </row>
    <row r="41" spans="1:32"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1"/>
      <c r="X41" s="11"/>
      <c r="Y41" s="1"/>
      <c r="Z41" s="1"/>
      <c r="AA41" s="1"/>
      <c r="AB41" s="1"/>
      <c r="AC41" s="1"/>
      <c r="AD41" s="1"/>
      <c r="AE41" s="1"/>
      <c r="AF41" s="1"/>
    </row>
    <row r="42" spans="1:32"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1"/>
      <c r="X42" s="11"/>
      <c r="Y42" s="1"/>
      <c r="Z42" s="1"/>
      <c r="AA42" s="1"/>
      <c r="AB42" s="1"/>
      <c r="AC42" s="1"/>
      <c r="AD42" s="1"/>
      <c r="AE42" s="1"/>
      <c r="AF42" s="1"/>
    </row>
    <row r="43" spans="1:32"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1"/>
      <c r="X43" s="11"/>
      <c r="Y43" s="1"/>
      <c r="Z43" s="1"/>
      <c r="AA43" s="1"/>
      <c r="AB43" s="1"/>
      <c r="AC43" s="1"/>
      <c r="AD43" s="1"/>
      <c r="AE43" s="1"/>
      <c r="AF43" s="1"/>
    </row>
    <row r="44" spans="1:32"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1"/>
      <c r="X44" s="11"/>
      <c r="Y44" s="1"/>
      <c r="Z44" s="1"/>
      <c r="AA44" s="1"/>
      <c r="AB44" s="1"/>
      <c r="AC44" s="1"/>
      <c r="AD44" s="1"/>
      <c r="AE44" s="1"/>
      <c r="AF44" s="1"/>
    </row>
    <row r="45" spans="1:32"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1"/>
      <c r="X45" s="11"/>
      <c r="Y45" s="1"/>
      <c r="Z45" s="1"/>
      <c r="AA45" s="1"/>
      <c r="AB45" s="1"/>
      <c r="AC45" s="1"/>
      <c r="AD45" s="1"/>
      <c r="AE45" s="1"/>
      <c r="AF45" s="1"/>
    </row>
    <row r="46" spans="1:32"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1"/>
      <c r="X46" s="11"/>
      <c r="Y46" s="1"/>
      <c r="Z46" s="1"/>
      <c r="AA46" s="1"/>
      <c r="AB46" s="1"/>
      <c r="AC46" s="1"/>
      <c r="AD46" s="1"/>
      <c r="AE46" s="1"/>
      <c r="AF46" s="1"/>
    </row>
    <row r="47" spans="1:32"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1"/>
      <c r="X47" s="11"/>
      <c r="Y47" s="1"/>
      <c r="Z47" s="1"/>
      <c r="AA47" s="1"/>
      <c r="AB47" s="1"/>
      <c r="AC47" s="1"/>
      <c r="AD47" s="1"/>
      <c r="AE47" s="1"/>
      <c r="AF47" s="1"/>
    </row>
    <row r="48" spans="1:32"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1"/>
      <c r="X48" s="11"/>
      <c r="Y48" s="1"/>
      <c r="Z48" s="1"/>
      <c r="AA48" s="1"/>
      <c r="AB48" s="1"/>
      <c r="AC48" s="1"/>
      <c r="AD48" s="1"/>
      <c r="AE48" s="1"/>
      <c r="AF48" s="1"/>
    </row>
    <row r="49" spans="1:32"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1"/>
      <c r="X49" s="11"/>
      <c r="Y49" s="1"/>
      <c r="Z49" s="1"/>
      <c r="AA49" s="1"/>
      <c r="AB49" s="1"/>
      <c r="AC49" s="1"/>
      <c r="AD49" s="1"/>
      <c r="AE49" s="1"/>
      <c r="AF49" s="1"/>
    </row>
    <row r="50" spans="1:32"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1"/>
      <c r="X50" s="11"/>
      <c r="Y50" s="1"/>
      <c r="Z50" s="1"/>
      <c r="AA50" s="1"/>
      <c r="AB50" s="1"/>
      <c r="AC50" s="1"/>
      <c r="AD50" s="1"/>
      <c r="AE50" s="1"/>
      <c r="AF50" s="1"/>
    </row>
    <row r="51" spans="1:32" ht="49.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1"/>
      <c r="X51" s="11"/>
      <c r="Y51" s="1"/>
      <c r="Z51" s="1"/>
      <c r="AA51" s="1"/>
      <c r="AB51" s="1"/>
      <c r="AC51" s="1"/>
      <c r="AD51" s="1"/>
      <c r="AE51" s="1"/>
      <c r="AF51" s="1"/>
    </row>
    <row r="52" spans="1:32"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1"/>
      <c r="X52" s="11"/>
      <c r="Y52" s="1"/>
      <c r="Z52" s="1"/>
      <c r="AA52" s="1"/>
      <c r="AB52" s="1"/>
      <c r="AC52" s="1"/>
      <c r="AD52" s="1"/>
      <c r="AE52" s="1"/>
      <c r="AF52" s="1"/>
    </row>
    <row r="53" spans="1:32"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1"/>
      <c r="X53" s="11"/>
      <c r="Y53" s="1"/>
      <c r="Z53" s="1"/>
      <c r="AA53" s="1"/>
      <c r="AB53" s="1"/>
      <c r="AC53" s="1"/>
      <c r="AD53" s="1"/>
      <c r="AE53" s="1"/>
      <c r="AF53" s="1"/>
    </row>
    <row r="54" spans="1:32"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1"/>
      <c r="X54" s="11"/>
      <c r="Y54" s="1"/>
      <c r="Z54" s="1"/>
      <c r="AA54" s="1"/>
      <c r="AB54" s="1"/>
      <c r="AC54" s="1"/>
      <c r="AD54" s="1"/>
      <c r="AE54" s="1"/>
      <c r="AF54" s="1"/>
    </row>
    <row r="55" spans="1:32"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1"/>
      <c r="X55" s="11"/>
      <c r="Y55" s="1"/>
      <c r="Z55" s="1"/>
      <c r="AA55" s="1"/>
      <c r="AB55" s="1"/>
      <c r="AC55" s="1"/>
      <c r="AD55" s="1"/>
      <c r="AE55" s="1"/>
      <c r="AF55" s="1"/>
    </row>
    <row r="56" spans="1:32"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1"/>
      <c r="X56" s="11"/>
      <c r="Y56" s="1"/>
      <c r="Z56" s="1"/>
      <c r="AA56" s="1"/>
      <c r="AB56" s="1"/>
      <c r="AC56" s="1"/>
      <c r="AD56" s="1"/>
      <c r="AE56" s="1"/>
      <c r="AF56" s="1"/>
    </row>
    <row r="57" spans="1:32"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1"/>
      <c r="X57" s="11"/>
      <c r="Y57" s="1"/>
      <c r="Z57" s="1"/>
      <c r="AA57" s="1"/>
      <c r="AB57" s="1"/>
      <c r="AC57" s="1"/>
      <c r="AD57" s="1"/>
      <c r="AE57" s="1"/>
      <c r="AF57" s="1"/>
    </row>
    <row r="58" spans="1:32"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1"/>
      <c r="X58" s="11"/>
      <c r="Y58" s="1"/>
      <c r="Z58" s="1"/>
      <c r="AA58" s="1"/>
      <c r="AB58" s="1"/>
      <c r="AC58" s="1"/>
      <c r="AD58" s="1"/>
      <c r="AE58" s="1"/>
      <c r="AF58" s="1"/>
    </row>
    <row r="59" spans="1:32"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1"/>
      <c r="X59" s="11"/>
      <c r="Y59" s="1"/>
      <c r="Z59" s="1"/>
      <c r="AA59" s="1"/>
      <c r="AB59" s="1"/>
      <c r="AC59" s="1"/>
      <c r="AD59" s="1"/>
      <c r="AE59" s="1"/>
      <c r="AF59" s="1"/>
    </row>
    <row r="60" spans="1:32"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1"/>
      <c r="X60" s="11"/>
      <c r="Y60" s="1"/>
      <c r="Z60" s="1"/>
      <c r="AA60" s="1"/>
      <c r="AB60" s="1"/>
      <c r="AC60" s="1"/>
      <c r="AD60" s="1"/>
      <c r="AE60" s="1"/>
      <c r="AF60" s="1"/>
    </row>
    <row r="61" spans="1:32"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1"/>
      <c r="X61" s="11"/>
      <c r="Y61" s="1"/>
      <c r="Z61" s="1"/>
      <c r="AA61" s="1"/>
      <c r="AB61" s="1"/>
      <c r="AC61" s="1"/>
      <c r="AD61" s="1"/>
      <c r="AE61" s="1"/>
      <c r="AF61" s="1"/>
    </row>
    <row r="62" spans="1:32"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1"/>
      <c r="X62" s="11"/>
      <c r="Y62" s="1"/>
      <c r="Z62" s="1"/>
      <c r="AA62" s="1"/>
      <c r="AB62" s="1"/>
      <c r="AC62" s="1"/>
      <c r="AD62" s="1"/>
      <c r="AE62" s="1"/>
      <c r="AF62" s="1"/>
    </row>
    <row r="63" spans="1:32"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1"/>
      <c r="X63" s="11"/>
      <c r="Y63" s="1"/>
      <c r="Z63" s="1"/>
      <c r="AA63" s="1"/>
      <c r="AB63" s="1"/>
      <c r="AC63" s="1"/>
      <c r="AD63" s="1"/>
      <c r="AE63" s="1"/>
      <c r="AF63" s="1"/>
    </row>
    <row r="64" spans="1:32"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1"/>
      <c r="X64" s="11"/>
      <c r="Y64" s="1"/>
      <c r="Z64" s="1"/>
      <c r="AA64" s="1"/>
      <c r="AB64" s="1"/>
      <c r="AC64" s="1"/>
      <c r="AD64" s="1"/>
      <c r="AE64" s="1"/>
      <c r="AF64" s="1"/>
    </row>
    <row r="65" spans="1:32"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1"/>
      <c r="X65" s="11"/>
      <c r="Y65" s="1"/>
      <c r="Z65" s="1"/>
      <c r="AA65" s="1"/>
      <c r="AB65" s="1"/>
      <c r="AC65" s="1"/>
      <c r="AD65" s="1"/>
      <c r="AE65" s="1"/>
      <c r="AF65" s="1"/>
    </row>
    <row r="66" spans="1:32"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1"/>
      <c r="X66" s="11"/>
      <c r="Y66" s="1"/>
      <c r="Z66" s="1"/>
      <c r="AA66" s="1"/>
      <c r="AB66" s="1"/>
      <c r="AC66" s="1"/>
      <c r="AD66" s="1"/>
      <c r="AE66" s="1"/>
      <c r="AF66" s="1"/>
    </row>
    <row r="67" spans="1:32"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1"/>
      <c r="X67" s="11"/>
      <c r="Y67" s="1"/>
      <c r="Z67" s="1"/>
      <c r="AA67" s="1"/>
      <c r="AB67" s="1"/>
      <c r="AC67" s="1"/>
      <c r="AD67" s="1"/>
      <c r="AE67" s="1"/>
      <c r="AF67" s="1"/>
    </row>
    <row r="68" spans="1:32"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1"/>
      <c r="X68" s="11"/>
      <c r="Y68" s="1"/>
      <c r="Z68" s="1"/>
      <c r="AA68" s="1"/>
      <c r="AB68" s="1"/>
      <c r="AC68" s="1"/>
      <c r="AD68" s="1"/>
      <c r="AE68" s="1"/>
      <c r="AF68" s="1"/>
    </row>
    <row r="69" spans="1:32"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1"/>
      <c r="X69" s="11"/>
      <c r="Y69" s="1"/>
      <c r="Z69" s="1"/>
      <c r="AA69" s="1"/>
      <c r="AB69" s="1"/>
      <c r="AC69" s="1"/>
      <c r="AD69" s="1"/>
      <c r="AE69" s="1"/>
      <c r="AF69" s="1"/>
    </row>
    <row r="70" spans="1:32"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1"/>
      <c r="X70" s="11"/>
      <c r="Y70" s="1"/>
      <c r="Z70" s="1"/>
      <c r="AA70" s="1"/>
      <c r="AB70" s="1"/>
      <c r="AC70" s="1"/>
      <c r="AD70" s="1"/>
      <c r="AE70" s="1"/>
      <c r="AF70" s="1"/>
    </row>
    <row r="71" spans="1:32"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1"/>
      <c r="X71" s="11"/>
      <c r="Y71" s="1"/>
      <c r="Z71" s="1"/>
      <c r="AA71" s="1"/>
      <c r="AB71" s="1"/>
      <c r="AC71" s="1"/>
      <c r="AD71" s="1"/>
      <c r="AE71" s="1"/>
      <c r="AF71" s="1"/>
    </row>
    <row r="72" spans="1:32"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1"/>
      <c r="X72" s="11"/>
      <c r="Y72" s="1"/>
      <c r="Z72" s="1"/>
      <c r="AA72" s="1"/>
      <c r="AB72" s="1"/>
      <c r="AC72" s="1"/>
      <c r="AD72" s="1"/>
      <c r="AE72" s="1"/>
      <c r="AF72" s="1"/>
    </row>
    <row r="73" spans="1:32"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1"/>
      <c r="X73" s="11"/>
      <c r="Y73" s="1"/>
      <c r="Z73" s="1"/>
      <c r="AA73" s="1"/>
      <c r="AB73" s="1"/>
      <c r="AC73" s="1"/>
      <c r="AD73" s="1"/>
      <c r="AE73" s="1"/>
      <c r="AF73" s="1"/>
    </row>
    <row r="74" spans="1:32"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1"/>
      <c r="X74" s="11"/>
      <c r="Y74" s="1"/>
      <c r="Z74" s="1"/>
      <c r="AA74" s="1"/>
      <c r="AB74" s="1"/>
      <c r="AC74" s="1"/>
      <c r="AD74" s="1"/>
      <c r="AE74" s="1"/>
      <c r="AF74" s="1"/>
    </row>
    <row r="75" spans="1:32"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1"/>
      <c r="X75" s="11"/>
      <c r="Y75" s="1"/>
      <c r="Z75" s="1"/>
      <c r="AA75" s="1"/>
      <c r="AB75" s="1"/>
      <c r="AC75" s="1"/>
      <c r="AD75" s="1"/>
      <c r="AE75" s="1"/>
      <c r="AF75" s="1"/>
    </row>
    <row r="76" spans="1:32"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1"/>
      <c r="X76" s="11"/>
      <c r="Y76" s="1"/>
      <c r="Z76" s="1"/>
      <c r="AA76" s="1"/>
      <c r="AB76" s="1"/>
      <c r="AC76" s="1"/>
      <c r="AD76" s="1"/>
      <c r="AE76" s="1"/>
      <c r="AF76" s="1"/>
    </row>
    <row r="77" spans="1:32"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1"/>
      <c r="X77" s="11"/>
      <c r="Y77" s="1"/>
      <c r="Z77" s="1"/>
      <c r="AA77" s="1"/>
      <c r="AB77" s="1"/>
      <c r="AC77" s="1"/>
      <c r="AD77" s="1"/>
      <c r="AE77" s="1"/>
      <c r="AF77" s="1"/>
    </row>
    <row r="78" spans="1:32"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1"/>
      <c r="X78" s="11"/>
      <c r="Y78" s="1"/>
      <c r="Z78" s="1"/>
      <c r="AA78" s="1"/>
      <c r="AB78" s="1"/>
      <c r="AC78" s="1"/>
      <c r="AD78" s="1"/>
      <c r="AE78" s="1"/>
      <c r="AF78" s="1"/>
    </row>
    <row r="79" spans="1:32"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1"/>
      <c r="X79" s="11"/>
      <c r="Y79" s="1"/>
      <c r="Z79" s="1"/>
      <c r="AA79" s="1"/>
      <c r="AB79" s="1"/>
      <c r="AC79" s="1"/>
      <c r="AD79" s="1"/>
      <c r="AE79" s="1"/>
      <c r="AF79" s="1"/>
    </row>
    <row r="80" spans="1:32"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1"/>
      <c r="X80" s="11"/>
      <c r="Y80" s="1"/>
      <c r="Z80" s="1"/>
      <c r="AA80" s="1"/>
      <c r="AB80" s="1"/>
      <c r="AC80" s="1"/>
      <c r="AD80" s="1"/>
      <c r="AE80" s="1"/>
      <c r="AF80" s="1"/>
    </row>
    <row r="81" spans="1:32"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1"/>
      <c r="X81" s="11"/>
      <c r="Y81" s="1"/>
      <c r="Z81" s="1"/>
      <c r="AA81" s="1"/>
      <c r="AB81" s="1"/>
      <c r="AC81" s="1"/>
      <c r="AD81" s="1"/>
      <c r="AE81" s="1"/>
      <c r="AF81" s="1"/>
    </row>
    <row r="82" spans="1:32"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1"/>
      <c r="X82" s="11"/>
      <c r="Y82" s="1"/>
      <c r="Z82" s="1"/>
      <c r="AA82" s="1"/>
      <c r="AB82" s="1"/>
      <c r="AC82" s="1"/>
      <c r="AD82" s="1"/>
      <c r="AE82" s="1"/>
      <c r="AF82" s="1"/>
    </row>
    <row r="83" spans="1:32"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1"/>
      <c r="X83" s="11"/>
      <c r="Y83" s="1"/>
      <c r="Z83" s="1"/>
      <c r="AA83" s="1"/>
      <c r="AB83" s="1"/>
      <c r="AC83" s="1"/>
      <c r="AD83" s="1"/>
      <c r="AE83" s="1"/>
      <c r="AF83" s="1"/>
    </row>
    <row r="84" spans="1:32"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1"/>
      <c r="X84" s="11"/>
      <c r="Y84" s="1"/>
      <c r="Z84" s="1"/>
      <c r="AA84" s="1"/>
      <c r="AB84" s="1"/>
      <c r="AC84" s="1"/>
      <c r="AD84" s="1"/>
      <c r="AE84" s="1"/>
      <c r="AF84" s="1"/>
    </row>
    <row r="85" spans="1:32"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1"/>
      <c r="X85" s="11"/>
      <c r="Y85" s="1"/>
      <c r="Z85" s="1"/>
      <c r="AA85" s="1"/>
      <c r="AB85" s="1"/>
      <c r="AC85" s="1"/>
      <c r="AD85" s="1"/>
      <c r="AE85" s="1"/>
      <c r="AF85" s="1"/>
    </row>
    <row r="86" spans="1:32"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1"/>
      <c r="X86" s="11"/>
      <c r="Y86" s="1"/>
      <c r="Z86" s="1"/>
      <c r="AA86" s="1"/>
      <c r="AB86" s="1"/>
      <c r="AC86" s="1"/>
      <c r="AD86" s="1"/>
      <c r="AE86" s="1"/>
      <c r="AF86" s="1"/>
    </row>
    <row r="87" spans="1:32"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1"/>
      <c r="X87" s="11"/>
      <c r="Y87" s="1"/>
      <c r="Z87" s="1"/>
      <c r="AA87" s="1"/>
      <c r="AB87" s="1"/>
      <c r="AC87" s="1"/>
      <c r="AD87" s="1"/>
      <c r="AE87" s="1"/>
      <c r="AF87" s="1"/>
    </row>
    <row r="88" spans="1:32"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1"/>
      <c r="X88" s="11"/>
      <c r="Y88" s="1"/>
      <c r="Z88" s="1"/>
      <c r="AA88" s="1"/>
      <c r="AB88" s="1"/>
      <c r="AC88" s="1"/>
      <c r="AD88" s="1"/>
      <c r="AE88" s="1"/>
      <c r="AF88" s="1"/>
    </row>
    <row r="89" spans="1:32"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1"/>
      <c r="X89" s="11"/>
      <c r="Y89" s="1"/>
      <c r="Z89" s="1"/>
      <c r="AA89" s="1"/>
      <c r="AB89" s="1"/>
      <c r="AC89" s="1"/>
      <c r="AD89" s="1"/>
      <c r="AE89" s="1"/>
      <c r="AF89" s="1"/>
    </row>
    <row r="90" spans="1:32"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1"/>
      <c r="X90" s="11"/>
      <c r="Y90" s="1"/>
      <c r="Z90" s="1"/>
      <c r="AA90" s="1"/>
      <c r="AB90" s="1"/>
      <c r="AC90" s="1"/>
      <c r="AD90" s="1"/>
      <c r="AE90" s="1"/>
      <c r="AF90" s="1"/>
    </row>
    <row r="91" spans="1:32"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1"/>
      <c r="X91" s="11"/>
      <c r="Y91" s="1"/>
      <c r="Z91" s="1"/>
      <c r="AA91" s="1"/>
      <c r="AB91" s="1"/>
      <c r="AC91" s="1"/>
      <c r="AD91" s="1"/>
      <c r="AE91" s="1"/>
      <c r="AF91" s="1"/>
    </row>
    <row r="92" spans="1:32"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1"/>
      <c r="X92" s="11"/>
      <c r="Y92" s="1"/>
      <c r="Z92" s="1"/>
      <c r="AA92" s="1"/>
      <c r="AB92" s="1"/>
      <c r="AC92" s="1"/>
      <c r="AD92" s="1"/>
      <c r="AE92" s="1"/>
      <c r="AF92" s="1"/>
    </row>
    <row r="93" spans="1:32"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1"/>
      <c r="X93" s="11"/>
      <c r="Y93" s="1"/>
      <c r="Z93" s="1"/>
      <c r="AA93" s="1"/>
      <c r="AB93" s="1"/>
      <c r="AC93" s="1"/>
      <c r="AD93" s="1"/>
      <c r="AE93" s="1"/>
      <c r="AF93" s="1"/>
    </row>
    <row r="94" spans="1:32"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1"/>
      <c r="X94" s="11"/>
      <c r="Y94" s="1"/>
      <c r="Z94" s="1"/>
      <c r="AA94" s="1"/>
      <c r="AB94" s="1"/>
      <c r="AC94" s="1"/>
      <c r="AD94" s="1"/>
      <c r="AE94" s="1"/>
      <c r="AF94" s="1"/>
    </row>
    <row r="95" spans="1:32"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1"/>
      <c r="X95" s="11"/>
      <c r="Y95" s="1"/>
      <c r="Z95" s="1"/>
      <c r="AA95" s="1"/>
      <c r="AB95" s="1"/>
      <c r="AC95" s="1"/>
      <c r="AD95" s="1"/>
      <c r="AE95" s="1"/>
      <c r="AF95" s="1"/>
    </row>
    <row r="96" spans="1:32"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1"/>
      <c r="X96" s="11"/>
      <c r="Y96" s="1"/>
      <c r="Z96" s="1"/>
      <c r="AA96" s="1"/>
      <c r="AB96" s="1"/>
      <c r="AC96" s="1"/>
      <c r="AD96" s="1"/>
      <c r="AE96" s="1"/>
      <c r="AF96" s="1"/>
    </row>
    <row r="97" spans="1:32"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1"/>
      <c r="X97" s="11"/>
      <c r="Y97" s="1"/>
      <c r="Z97" s="1"/>
      <c r="AA97" s="1"/>
      <c r="AB97" s="1"/>
      <c r="AC97" s="1"/>
      <c r="AD97" s="1"/>
      <c r="AE97" s="1"/>
      <c r="AF97" s="1"/>
    </row>
    <row r="98" spans="1:32"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1"/>
      <c r="X98" s="11"/>
      <c r="Y98" s="1"/>
      <c r="Z98" s="1"/>
      <c r="AA98" s="1"/>
      <c r="AB98" s="1"/>
      <c r="AC98" s="1"/>
      <c r="AD98" s="1"/>
      <c r="AE98" s="1"/>
      <c r="AF98" s="1"/>
    </row>
    <row r="99" spans="1:32"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1"/>
      <c r="X99" s="11"/>
      <c r="Y99" s="1"/>
      <c r="Z99" s="1"/>
      <c r="AA99" s="1"/>
      <c r="AB99" s="1"/>
      <c r="AC99" s="1"/>
      <c r="AD99" s="1"/>
      <c r="AE99" s="1"/>
      <c r="AF99" s="1"/>
    </row>
    <row r="100" spans="1:32"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1"/>
      <c r="X100" s="11"/>
      <c r="Y100" s="1"/>
      <c r="Z100" s="1"/>
      <c r="AA100" s="1"/>
      <c r="AB100" s="1"/>
      <c r="AC100" s="1"/>
      <c r="AD100" s="1"/>
      <c r="AE100" s="1"/>
      <c r="AF100" s="1"/>
    </row>
    <row r="101" spans="1:32"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1"/>
      <c r="X101" s="11"/>
      <c r="Y101" s="1"/>
      <c r="Z101" s="1"/>
      <c r="AA101" s="1"/>
      <c r="AB101" s="1"/>
      <c r="AC101" s="1"/>
      <c r="AD101" s="1"/>
      <c r="AE101" s="1"/>
      <c r="AF101" s="1"/>
    </row>
    <row r="102" spans="1:32"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1"/>
      <c r="X102" s="11"/>
      <c r="Y102" s="1"/>
      <c r="Z102" s="1"/>
      <c r="AA102" s="1"/>
      <c r="AB102" s="1"/>
      <c r="AC102" s="1"/>
      <c r="AD102" s="1"/>
      <c r="AE102" s="1"/>
      <c r="AF102" s="1"/>
    </row>
    <row r="103" spans="1:32"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1"/>
      <c r="X103" s="11"/>
      <c r="Y103" s="1"/>
      <c r="Z103" s="1"/>
      <c r="AA103" s="1"/>
      <c r="AB103" s="1"/>
      <c r="AC103" s="1"/>
      <c r="AD103" s="1"/>
      <c r="AE103" s="1"/>
      <c r="AF103" s="1"/>
    </row>
    <row r="104" spans="1:32"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1"/>
      <c r="X104" s="11"/>
      <c r="Y104" s="1"/>
      <c r="Z104" s="1"/>
      <c r="AA104" s="1"/>
      <c r="AB104" s="1"/>
      <c r="AC104" s="1"/>
      <c r="AD104" s="1"/>
      <c r="AE104" s="1"/>
      <c r="AF104" s="1"/>
    </row>
    <row r="105" spans="1:32"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1"/>
      <c r="X105" s="11"/>
      <c r="Y105" s="1"/>
      <c r="Z105" s="1"/>
      <c r="AA105" s="1"/>
      <c r="AB105" s="1"/>
      <c r="AC105" s="1"/>
      <c r="AD105" s="1"/>
      <c r="AE105" s="1"/>
      <c r="AF105" s="1"/>
    </row>
    <row r="106" spans="1:32"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1"/>
      <c r="X106" s="11"/>
      <c r="Y106" s="1"/>
      <c r="Z106" s="1"/>
      <c r="AA106" s="1"/>
      <c r="AB106" s="1"/>
      <c r="AC106" s="1"/>
      <c r="AD106" s="1"/>
      <c r="AE106" s="1"/>
      <c r="AF106" s="1"/>
    </row>
    <row r="107" spans="1:32"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1"/>
      <c r="X107" s="11"/>
      <c r="Y107" s="1"/>
      <c r="Z107" s="1"/>
      <c r="AA107" s="1"/>
      <c r="AB107" s="1"/>
      <c r="AC107" s="1"/>
      <c r="AD107" s="1"/>
      <c r="AE107" s="1"/>
      <c r="AF107" s="1"/>
    </row>
    <row r="108" spans="1:32"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1"/>
      <c r="X108" s="11"/>
      <c r="Y108" s="1"/>
      <c r="Z108" s="1"/>
      <c r="AA108" s="1"/>
      <c r="AB108" s="1"/>
      <c r="AC108" s="1"/>
      <c r="AD108" s="1"/>
      <c r="AE108" s="1"/>
      <c r="AF108" s="1"/>
    </row>
    <row r="109" spans="1:32"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1"/>
      <c r="X109" s="11"/>
      <c r="Y109" s="1"/>
      <c r="Z109" s="1"/>
      <c r="AA109" s="1"/>
      <c r="AB109" s="1"/>
      <c r="AC109" s="1"/>
      <c r="AD109" s="1"/>
      <c r="AE109" s="1"/>
      <c r="AF109" s="1"/>
    </row>
    <row r="110" spans="1:32"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1"/>
      <c r="X110" s="11"/>
      <c r="Y110" s="1"/>
      <c r="Z110" s="1"/>
      <c r="AA110" s="1"/>
      <c r="AB110" s="1"/>
      <c r="AC110" s="1"/>
      <c r="AD110" s="1"/>
      <c r="AE110" s="1"/>
      <c r="AF110" s="1"/>
    </row>
    <row r="111" spans="1:32"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1"/>
      <c r="X111" s="11"/>
      <c r="Y111" s="1"/>
      <c r="Z111" s="1"/>
      <c r="AA111" s="1"/>
      <c r="AB111" s="1"/>
      <c r="AC111" s="1"/>
      <c r="AD111" s="1"/>
      <c r="AE111" s="1"/>
      <c r="AF111" s="1"/>
    </row>
    <row r="112" spans="1:32"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c r="AD112" s="1"/>
      <c r="AE112" s="1"/>
      <c r="AF112" s="1"/>
    </row>
    <row r="113" spans="1:32"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c r="AD113" s="1"/>
      <c r="AE113" s="1"/>
      <c r="AF113" s="1"/>
    </row>
    <row r="114" spans="1:32"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c r="AD114" s="1"/>
      <c r="AE114" s="1"/>
      <c r="AF114" s="1"/>
    </row>
    <row r="115" spans="1:32"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c r="AD115" s="1"/>
      <c r="AE115" s="1"/>
      <c r="AF115" s="1"/>
    </row>
    <row r="116" spans="1:32"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c r="AD116" s="1"/>
      <c r="AE116" s="1"/>
      <c r="AF116" s="1"/>
    </row>
    <row r="117" spans="1:32"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c r="AD117" s="1"/>
      <c r="AE117" s="1"/>
      <c r="AF117" s="1"/>
    </row>
    <row r="118" spans="1:32"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c r="AD118" s="1"/>
      <c r="AE118" s="1"/>
      <c r="AF118" s="1"/>
    </row>
    <row r="119" spans="1:32"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c r="AD119" s="1"/>
      <c r="AE119" s="1"/>
      <c r="AF119" s="1"/>
    </row>
    <row r="120" spans="1:32"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c r="AD120" s="1"/>
      <c r="AE120" s="1"/>
      <c r="AF120" s="1"/>
    </row>
    <row r="121" spans="1:32"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c r="AD121" s="1"/>
      <c r="AE121" s="1"/>
      <c r="AF121" s="1"/>
    </row>
    <row r="122" spans="1:32"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c r="AD122" s="1"/>
      <c r="AE122" s="1"/>
      <c r="AF122" s="1"/>
    </row>
    <row r="123" spans="1:32"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c r="AD123" s="1"/>
      <c r="AE123" s="1"/>
      <c r="AF123" s="1"/>
    </row>
    <row r="124" spans="1:32"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c r="AD124" s="1"/>
      <c r="AE124" s="1"/>
      <c r="AF124" s="1"/>
    </row>
    <row r="125" spans="1:32"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c r="AD125" s="1"/>
      <c r="AE125" s="1"/>
      <c r="AF125" s="1"/>
    </row>
    <row r="126" spans="1:32"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c r="AD126" s="1"/>
      <c r="AE126" s="1"/>
      <c r="AF126" s="1"/>
    </row>
    <row r="127" spans="1:32"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c r="AD127" s="1"/>
      <c r="AE127" s="1"/>
      <c r="AF127" s="1"/>
    </row>
    <row r="128" spans="1:32"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c r="AD128" s="1"/>
      <c r="AE128" s="1"/>
      <c r="AF128" s="1"/>
    </row>
    <row r="129" spans="1:32"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c r="AD129" s="1"/>
      <c r="AE129" s="1"/>
      <c r="AF129" s="1"/>
    </row>
    <row r="130" spans="1:32"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c r="AD130" s="1"/>
      <c r="AE130" s="1"/>
      <c r="AF130" s="1"/>
    </row>
    <row r="131" spans="1:32"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c r="AD131" s="1"/>
      <c r="AE131" s="1"/>
      <c r="AF131" s="1"/>
    </row>
    <row r="132" spans="1:32"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c r="AD132" s="1"/>
      <c r="AE132" s="1"/>
      <c r="AF132" s="1"/>
    </row>
    <row r="133" spans="1:32"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c r="AD133" s="1"/>
      <c r="AE133" s="1"/>
      <c r="AF133" s="1"/>
    </row>
    <row r="134" spans="1:32"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c r="AD134" s="1"/>
      <c r="AE134" s="1"/>
      <c r="AF134" s="1"/>
    </row>
    <row r="135" spans="1:32" ht="66"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c r="AD135" s="1"/>
      <c r="AE135" s="1"/>
      <c r="AF135" s="1"/>
    </row>
    <row r="136" spans="1:32"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c r="AD136" s="1"/>
      <c r="AE136" s="1"/>
      <c r="AF136" s="1"/>
    </row>
    <row r="137" spans="1:32"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c r="AD137" s="1"/>
      <c r="AE137" s="1"/>
      <c r="AF137" s="1"/>
    </row>
    <row r="138" spans="1:32"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c r="AD138" s="1"/>
      <c r="AE138" s="1"/>
      <c r="AF138" s="1"/>
    </row>
    <row r="139" spans="1:32"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c r="AD139" s="1"/>
      <c r="AE139" s="1"/>
      <c r="AF139" s="1"/>
    </row>
    <row r="140" spans="1:32"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c r="AD140" s="1"/>
      <c r="AE140" s="1"/>
      <c r="AF140" s="1"/>
    </row>
    <row r="141" spans="1:32"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c r="AD141" s="1"/>
      <c r="AE141" s="1"/>
      <c r="AF141" s="1"/>
    </row>
    <row r="142" spans="1:32"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c r="AD142" s="1"/>
      <c r="AE142" s="1"/>
      <c r="AF142" s="1"/>
    </row>
    <row r="143" spans="1:32"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c r="AD143" s="1"/>
      <c r="AE143" s="1"/>
      <c r="AF143" s="1"/>
    </row>
    <row r="144" spans="1:32"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c r="AD144" s="1"/>
      <c r="AE144" s="1"/>
      <c r="AF144" s="1"/>
    </row>
    <row r="145" spans="1:32"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c r="AD145" s="1"/>
      <c r="AE145" s="1"/>
      <c r="AF145" s="1"/>
    </row>
    <row r="146" spans="1:32"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c r="AD146" s="1"/>
      <c r="AE146" s="1"/>
      <c r="AF146" s="1"/>
    </row>
    <row r="147" spans="1:32"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c r="AD147" s="1"/>
      <c r="AE147" s="1"/>
      <c r="AF147" s="1"/>
    </row>
    <row r="148" spans="1:32"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c r="AD148" s="1"/>
      <c r="AE148" s="1"/>
      <c r="AF148" s="1"/>
    </row>
    <row r="149" spans="1:32"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c r="AD149" s="1"/>
      <c r="AE149" s="1"/>
      <c r="AF149" s="1"/>
    </row>
    <row r="150" spans="1:32"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c r="AD150" s="1"/>
      <c r="AE150" s="1"/>
      <c r="AF150" s="1"/>
    </row>
    <row r="151" spans="1:32"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c r="AD151" s="1"/>
      <c r="AE151" s="1"/>
      <c r="AF151" s="1"/>
    </row>
    <row r="152" spans="1:32"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c r="AD152" s="1"/>
      <c r="AE152" s="1"/>
      <c r="AF152" s="1"/>
    </row>
    <row r="153" spans="1:32"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c r="AD153" s="1"/>
      <c r="AE153" s="1"/>
      <c r="AF153" s="1"/>
    </row>
    <row r="154" spans="1:32"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c r="AD154" s="1"/>
      <c r="AE154" s="1"/>
      <c r="AF154" s="1"/>
    </row>
    <row r="155" spans="1:32"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c r="AD155" s="1"/>
      <c r="AE155" s="1"/>
      <c r="AF155" s="1"/>
    </row>
    <row r="156" spans="1:32"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c r="AD156" s="1"/>
      <c r="AE156" s="1"/>
      <c r="AF156" s="1"/>
    </row>
    <row r="157" spans="1:32"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c r="AD157" s="1"/>
      <c r="AE157" s="1"/>
      <c r="AF157" s="1"/>
    </row>
    <row r="158" spans="1:32"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c r="AD158" s="1"/>
      <c r="AE158" s="1"/>
      <c r="AF158" s="1"/>
    </row>
    <row r="159" spans="1:32"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c r="AD159" s="1"/>
      <c r="AE159" s="1"/>
      <c r="AF159" s="1"/>
    </row>
    <row r="160" spans="1:32"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c r="AD160" s="1"/>
      <c r="AE160" s="1"/>
      <c r="AF160" s="1"/>
    </row>
    <row r="161" spans="1:32"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c r="AD161" s="1"/>
      <c r="AE161" s="1"/>
      <c r="AF161" s="1"/>
    </row>
    <row r="162" spans="1:32"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c r="AD162" s="1"/>
      <c r="AE162" s="1"/>
      <c r="AF162" s="1"/>
    </row>
    <row r="163" spans="1:32"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c r="AD163" s="1"/>
      <c r="AE163" s="1"/>
      <c r="AF163" s="1"/>
    </row>
    <row r="164" spans="1:32"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c r="AD164" s="1"/>
      <c r="AE164" s="1"/>
      <c r="AF164" s="1"/>
    </row>
    <row r="165" spans="1:32"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c r="AD165" s="1"/>
      <c r="AE165" s="1"/>
      <c r="AF165" s="1"/>
    </row>
    <row r="166" spans="1:32"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c r="AD166" s="1"/>
      <c r="AE166" s="1"/>
      <c r="AF166" s="1"/>
    </row>
    <row r="167" spans="1:32"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c r="AD167" s="1"/>
      <c r="AE167" s="1"/>
      <c r="AF167" s="1"/>
    </row>
    <row r="168" spans="1:32"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c r="AD168" s="1"/>
      <c r="AE168" s="1"/>
      <c r="AF168" s="1"/>
    </row>
    <row r="169" spans="1:32"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c r="AD169" s="1"/>
      <c r="AE169" s="1"/>
      <c r="AF169" s="1"/>
    </row>
    <row r="170" spans="1:32"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c r="AD170" s="1"/>
      <c r="AE170" s="1"/>
      <c r="AF170" s="1"/>
    </row>
    <row r="171" spans="1:32"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c r="AD171" s="1"/>
      <c r="AE171" s="1"/>
      <c r="AF171" s="1"/>
    </row>
    <row r="172" spans="1:32"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c r="AD172" s="1"/>
      <c r="AE172" s="1"/>
      <c r="AF172" s="1"/>
    </row>
    <row r="173" spans="1:32"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c r="AD173" s="1"/>
      <c r="AE173" s="1"/>
      <c r="AF173" s="1"/>
    </row>
    <row r="174" spans="1:32"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c r="AD174" s="1"/>
      <c r="AE174" s="1"/>
      <c r="AF174" s="1"/>
    </row>
    <row r="175" spans="1:32"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c r="AD175" s="1"/>
      <c r="AE175" s="1"/>
      <c r="AF175" s="1"/>
    </row>
    <row r="176" spans="1:32"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c r="AD176" s="1"/>
      <c r="AE176" s="1"/>
      <c r="AF176" s="1"/>
    </row>
    <row r="177" spans="1:32"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c r="AD177" s="1"/>
      <c r="AE177" s="1"/>
      <c r="AF177" s="1"/>
    </row>
    <row r="178" spans="1:32"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c r="AD178" s="1"/>
      <c r="AE178" s="1"/>
      <c r="AF178" s="1"/>
    </row>
    <row r="179" spans="1:32"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c r="AD179" s="1"/>
      <c r="AE179" s="1"/>
      <c r="AF179" s="1"/>
    </row>
    <row r="180" spans="1:32"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c r="AD180" s="1"/>
      <c r="AE180" s="1"/>
      <c r="AF180" s="1"/>
    </row>
    <row r="181" spans="1:32"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c r="AD181" s="1"/>
      <c r="AE181" s="1"/>
      <c r="AF181" s="1"/>
    </row>
    <row r="182" spans="1:32"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c r="AD182" s="1"/>
      <c r="AE182" s="1"/>
      <c r="AF182" s="1"/>
    </row>
    <row r="183" spans="1:32"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c r="AD183" s="1"/>
      <c r="AE183" s="1"/>
      <c r="AF183" s="1"/>
    </row>
    <row r="184" spans="1:32"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c r="AD184" s="1"/>
      <c r="AE184" s="1"/>
      <c r="AF184" s="1"/>
    </row>
    <row r="185" spans="1:32"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c r="AD185" s="1"/>
      <c r="AE185" s="1"/>
      <c r="AF185" s="1"/>
    </row>
    <row r="186" spans="1:32"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c r="AD186" s="1"/>
      <c r="AE186" s="1"/>
      <c r="AF186" s="1"/>
    </row>
    <row r="187" spans="1:32"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c r="AD187" s="1"/>
      <c r="AE187" s="1"/>
      <c r="AF187" s="1"/>
    </row>
    <row r="188" spans="1:32"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c r="AD188" s="1"/>
      <c r="AE188" s="1"/>
      <c r="AF188" s="1"/>
    </row>
    <row r="189" spans="1:32"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c r="AD189" s="1"/>
      <c r="AE189" s="1"/>
      <c r="AF189" s="1"/>
    </row>
    <row r="190" spans="1:32"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c r="AD190" s="1"/>
      <c r="AE190" s="1"/>
      <c r="AF190" s="1"/>
    </row>
    <row r="191" spans="1:32"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c r="AD191" s="1"/>
      <c r="AE191" s="1"/>
      <c r="AF191" s="1"/>
    </row>
    <row r="192" spans="1:32"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c r="AD192" s="1"/>
      <c r="AE192" s="1"/>
      <c r="AF192" s="1"/>
    </row>
    <row r="193" spans="1:32"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c r="AD193" s="1"/>
      <c r="AE193" s="1"/>
      <c r="AF193" s="1"/>
    </row>
    <row r="194" spans="1:32"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c r="AD194" s="1"/>
      <c r="AE194" s="1"/>
      <c r="AF194" s="1"/>
    </row>
    <row r="195" spans="1:32"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c r="AD195" s="1"/>
      <c r="AE195" s="1"/>
      <c r="AF195" s="1"/>
    </row>
    <row r="196" spans="1:32"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c r="AD196" s="1"/>
      <c r="AE196" s="1"/>
      <c r="AF196" s="1"/>
    </row>
    <row r="197" spans="1:32"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c r="AD197" s="1"/>
      <c r="AE197" s="1"/>
      <c r="AF197" s="1"/>
    </row>
    <row r="198" spans="1:32"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c r="AD198" s="1"/>
      <c r="AE198" s="1"/>
      <c r="AF198" s="1"/>
    </row>
    <row r="199" spans="1:32" ht="12.75" hidden="1">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c r="AD199" s="1"/>
      <c r="AE199" s="1"/>
      <c r="AF199" s="1"/>
    </row>
    <row r="200" spans="1:32" ht="12.75" hidden="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c r="AD200" s="1"/>
      <c r="AE200" s="1"/>
      <c r="AF200" s="1"/>
    </row>
    <row r="201" spans="1:32" ht="12.75" hidden="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c r="AD201" s="1"/>
      <c r="AE201" s="1"/>
      <c r="AF201" s="1"/>
    </row>
    <row r="202" spans="1:32" ht="12.75" hidden="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c r="AD202" s="1"/>
      <c r="AE202" s="1"/>
      <c r="AF202" s="1"/>
    </row>
    <row r="203" spans="1:32" ht="12.75" hidden="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c r="AD203" s="1"/>
      <c r="AE203" s="1"/>
      <c r="AF203" s="1"/>
    </row>
    <row r="204" spans="1:32" ht="12.75" hidden="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c r="AD204" s="1"/>
      <c r="AE204" s="1"/>
      <c r="AF204" s="1"/>
    </row>
    <row r="205" spans="1:32" ht="12.75" hidden="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c r="AD205" s="1"/>
      <c r="AE205" s="1"/>
      <c r="AF205" s="1"/>
    </row>
    <row r="206" spans="1:32" ht="12.75" hidden="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c r="AD206" s="1"/>
      <c r="AE206" s="1"/>
      <c r="AF206" s="1"/>
    </row>
    <row r="207" spans="1:32" ht="12.75" hidden="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c r="AD207" s="1"/>
      <c r="AE207" s="1"/>
      <c r="AF207" s="1"/>
    </row>
    <row r="208" spans="1:32" ht="12.75" hidden="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c r="AD208" s="1"/>
      <c r="AE208" s="1"/>
      <c r="AF208" s="1"/>
    </row>
    <row r="209" spans="1:32" ht="12.75" hidden="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c r="AD209" s="1"/>
      <c r="AE209" s="1"/>
      <c r="AF209" s="1"/>
    </row>
    <row r="210" spans="1:32" ht="12.75" hidden="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c r="AD210" s="1"/>
      <c r="AE210" s="1"/>
      <c r="AF210" s="1"/>
    </row>
    <row r="211" spans="1:32" ht="12.75" hidden="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c r="AD211" s="1"/>
      <c r="AE211" s="1"/>
      <c r="AF211" s="1"/>
    </row>
    <row r="212" spans="1:32" ht="12.75" hidden="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c r="AD212" s="1"/>
      <c r="AE212" s="1"/>
      <c r="AF212" s="1"/>
    </row>
    <row r="213" spans="1:32" ht="12.75" hidden="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c r="AD213" s="1"/>
      <c r="AE213" s="1"/>
      <c r="AF213" s="1"/>
    </row>
    <row r="214" spans="1:32" ht="12.75" hidden="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c r="AD214" s="1"/>
      <c r="AE214" s="1"/>
      <c r="AF214" s="1"/>
    </row>
    <row r="215" spans="1:32" ht="12.75" hidden="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c r="AD215" s="1"/>
      <c r="AE215" s="1"/>
      <c r="AF215" s="1"/>
    </row>
    <row r="216" spans="1:32" ht="12.75" hidden="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c r="AD216" s="1"/>
      <c r="AE216" s="1"/>
      <c r="AF216" s="1"/>
    </row>
    <row r="217" spans="1:32" ht="12.75" hidden="1">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c r="AD217" s="1"/>
      <c r="AE217" s="1"/>
      <c r="AF217" s="1"/>
    </row>
    <row r="218" spans="1:32" ht="12.75" hidden="1">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c r="AD218" s="1"/>
      <c r="AE218" s="1"/>
      <c r="AF218" s="1"/>
    </row>
    <row r="219" spans="1:32" ht="12.75" hidden="1">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c r="AD219" s="1"/>
      <c r="AE219" s="1"/>
      <c r="AF219" s="1"/>
    </row>
    <row r="220" spans="1:32" ht="12.75" hidden="1">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c r="AD220" s="1"/>
      <c r="AE220" s="1"/>
      <c r="AF220" s="1"/>
    </row>
    <row r="221" spans="1:32" ht="12.75" hidden="1">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c r="AD221" s="1"/>
      <c r="AE221" s="1"/>
      <c r="AF221" s="1"/>
    </row>
    <row r="222" spans="1:32" ht="12.75" hidden="1">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c r="AD222" s="1"/>
      <c r="AE222" s="1"/>
      <c r="AF222" s="1"/>
    </row>
    <row r="223" spans="1:32"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c r="AD223" s="1"/>
      <c r="AE223" s="1"/>
      <c r="AF223" s="1"/>
    </row>
    <row r="224" spans="1:32"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c r="AD224" s="1"/>
      <c r="AE224" s="1"/>
      <c r="AF224" s="1"/>
    </row>
    <row r="225" spans="1:32"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c r="AD225" s="1"/>
      <c r="AE225" s="1"/>
      <c r="AF225" s="1"/>
    </row>
    <row r="226" spans="1:32"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c r="AD226" s="1"/>
      <c r="AE226" s="1"/>
      <c r="AF226" s="1"/>
    </row>
    <row r="227" spans="1:32"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c r="AD227" s="1"/>
      <c r="AE227" s="1"/>
      <c r="AF227" s="1"/>
    </row>
    <row r="228" spans="1:32"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c r="AD228" s="1"/>
      <c r="AE228" s="1"/>
      <c r="AF228" s="1"/>
    </row>
    <row r="229" spans="1:32"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c r="AD229" s="1"/>
      <c r="AE229" s="1"/>
      <c r="AF229" s="1"/>
    </row>
    <row r="230" spans="1:32" ht="12.75">
      <c r="A230" s="1"/>
      <c r="B230" s="16"/>
      <c r="C230" s="3"/>
      <c r="D230" s="3"/>
      <c r="E230" s="3"/>
      <c r="F230" s="3"/>
      <c r="G230" s="138"/>
      <c r="H230" s="138"/>
      <c r="I230" s="138"/>
      <c r="J230" s="138"/>
      <c r="K230" s="138"/>
      <c r="L230" s="155"/>
      <c r="M230" s="138"/>
      <c r="N230" s="138"/>
      <c r="O230" s="138"/>
      <c r="P230" s="138"/>
      <c r="Q230" s="138"/>
      <c r="R230" s="138"/>
      <c r="S230" s="138"/>
      <c r="T230" s="138"/>
      <c r="U230" s="138"/>
      <c r="V230" s="1"/>
      <c r="W230" s="1"/>
      <c r="X230" s="1"/>
      <c r="Y230" s="1"/>
      <c r="Z230" s="1"/>
      <c r="AA230" s="1"/>
      <c r="AB230" s="1"/>
      <c r="AC230" s="1"/>
      <c r="AD230" s="1"/>
      <c r="AE230" s="1"/>
      <c r="AF230" s="1"/>
    </row>
    <row r="231" spans="1:32" ht="12.75">
      <c r="A231" s="1"/>
      <c r="B231" s="16"/>
      <c r="C231" s="3"/>
      <c r="D231" s="3"/>
      <c r="E231" s="3"/>
      <c r="F231" s="3"/>
      <c r="G231" s="138"/>
      <c r="H231" s="138"/>
      <c r="I231" s="138"/>
      <c r="J231" s="138"/>
      <c r="K231" s="138"/>
      <c r="L231" s="155"/>
      <c r="M231" s="138"/>
      <c r="N231" s="138"/>
      <c r="O231" s="138"/>
      <c r="P231" s="138"/>
      <c r="Q231" s="138"/>
      <c r="R231" s="138"/>
      <c r="S231" s="138"/>
      <c r="T231" s="138"/>
      <c r="U231" s="138"/>
      <c r="V231" s="1"/>
      <c r="W231" s="1"/>
      <c r="X231" s="1"/>
      <c r="Y231" s="1"/>
      <c r="Z231" s="1"/>
      <c r="AA231" s="1"/>
      <c r="AB231" s="1"/>
      <c r="AC231" s="1"/>
      <c r="AD231" s="1"/>
      <c r="AE231" s="1"/>
      <c r="AF231" s="1"/>
    </row>
    <row r="232" spans="1:32" ht="12.75">
      <c r="A232" s="1"/>
      <c r="B232" s="16"/>
      <c r="C232" s="3"/>
      <c r="D232" s="3"/>
      <c r="E232" s="3"/>
      <c r="F232" s="3"/>
      <c r="G232" s="138"/>
      <c r="H232" s="138"/>
      <c r="I232" s="138"/>
      <c r="J232" s="138"/>
      <c r="K232" s="138"/>
      <c r="L232" s="155"/>
      <c r="M232" s="138"/>
      <c r="N232" s="138"/>
      <c r="O232" s="138"/>
      <c r="P232" s="138"/>
      <c r="Q232" s="138"/>
      <c r="R232" s="138"/>
      <c r="S232" s="138"/>
      <c r="T232" s="138"/>
      <c r="U232" s="138"/>
      <c r="V232" s="1"/>
      <c r="W232" s="1"/>
      <c r="X232" s="1"/>
      <c r="Y232" s="1"/>
      <c r="Z232" s="1"/>
      <c r="AA232" s="1"/>
      <c r="AB232" s="1"/>
      <c r="AC232" s="1"/>
      <c r="AD232" s="1"/>
      <c r="AE232" s="1"/>
      <c r="AF232" s="1"/>
    </row>
    <row r="233" spans="1:32" ht="12.75">
      <c r="A233" s="1"/>
      <c r="B233" s="16"/>
      <c r="C233" s="3"/>
      <c r="D233" s="3"/>
      <c r="E233" s="3"/>
      <c r="F233" s="3"/>
      <c r="G233" s="138"/>
      <c r="H233" s="138"/>
      <c r="I233" s="138"/>
      <c r="J233" s="138"/>
      <c r="K233" s="138"/>
      <c r="L233" s="155"/>
      <c r="M233" s="138"/>
      <c r="N233" s="138"/>
      <c r="O233" s="138"/>
      <c r="P233" s="138"/>
      <c r="Q233" s="138"/>
      <c r="R233" s="138"/>
      <c r="S233" s="138"/>
      <c r="T233" s="138"/>
      <c r="U233" s="138"/>
      <c r="V233" s="1"/>
      <c r="W233" s="1"/>
      <c r="X233" s="1"/>
      <c r="Y233" s="1"/>
      <c r="Z233" s="1"/>
      <c r="AA233" s="1"/>
      <c r="AB233" s="1"/>
      <c r="AC233" s="1"/>
      <c r="AD233" s="1"/>
      <c r="AE233" s="1"/>
      <c r="AF233" s="1"/>
    </row>
    <row r="234" spans="1:32" ht="12.75">
      <c r="A234" s="1"/>
      <c r="B234" s="16"/>
      <c r="C234" s="3"/>
      <c r="D234" s="3"/>
      <c r="E234" s="3"/>
      <c r="F234" s="3"/>
      <c r="G234" s="138"/>
      <c r="H234" s="138"/>
      <c r="I234" s="138"/>
      <c r="J234" s="138"/>
      <c r="K234" s="138"/>
      <c r="L234" s="155"/>
      <c r="M234" s="138"/>
      <c r="N234" s="138"/>
      <c r="O234" s="138"/>
      <c r="P234" s="138"/>
      <c r="Q234" s="138"/>
      <c r="R234" s="138"/>
      <c r="S234" s="138"/>
      <c r="T234" s="138"/>
      <c r="U234" s="138"/>
      <c r="V234" s="1"/>
      <c r="W234" s="1"/>
      <c r="X234" s="1"/>
      <c r="Y234" s="1"/>
      <c r="Z234" s="1"/>
      <c r="AA234" s="1"/>
      <c r="AB234" s="1"/>
      <c r="AC234" s="1"/>
      <c r="AD234" s="1"/>
      <c r="AE234" s="1"/>
      <c r="AF234" s="1"/>
    </row>
    <row r="235" spans="1:32" ht="12.75">
      <c r="A235" s="1"/>
      <c r="B235" s="16"/>
      <c r="C235" s="3"/>
      <c r="D235" s="3"/>
      <c r="E235" s="3"/>
      <c r="F235" s="3"/>
      <c r="G235" s="138"/>
      <c r="H235" s="138"/>
      <c r="I235" s="138"/>
      <c r="J235" s="138"/>
      <c r="K235" s="138"/>
      <c r="L235" s="155"/>
      <c r="M235" s="138"/>
      <c r="N235" s="138"/>
      <c r="O235" s="138"/>
      <c r="P235" s="138"/>
      <c r="Q235" s="138"/>
      <c r="R235" s="138"/>
      <c r="S235" s="138"/>
      <c r="T235" s="138"/>
      <c r="U235" s="138"/>
      <c r="V235" s="1"/>
      <c r="W235" s="1"/>
      <c r="X235" s="1"/>
      <c r="Y235" s="1"/>
      <c r="Z235" s="1"/>
      <c r="AA235" s="1"/>
      <c r="AB235" s="1"/>
      <c r="AC235" s="1"/>
      <c r="AD235" s="1"/>
      <c r="AE235" s="1"/>
      <c r="AF235" s="1"/>
    </row>
    <row r="236" spans="1:32" ht="12.75">
      <c r="A236" s="1"/>
      <c r="B236" s="16"/>
      <c r="C236" s="3"/>
      <c r="D236" s="3"/>
      <c r="E236" s="3"/>
      <c r="F236" s="3"/>
      <c r="G236" s="138"/>
      <c r="H236" s="138"/>
      <c r="I236" s="138"/>
      <c r="J236" s="138"/>
      <c r="K236" s="138"/>
      <c r="L236" s="155"/>
      <c r="M236" s="138"/>
      <c r="N236" s="138"/>
      <c r="O236" s="138"/>
      <c r="P236" s="138"/>
      <c r="Q236" s="138"/>
      <c r="R236" s="138"/>
      <c r="S236" s="138"/>
      <c r="T236" s="138"/>
      <c r="U236" s="138"/>
      <c r="V236" s="1"/>
      <c r="W236" s="1"/>
      <c r="X236" s="1"/>
      <c r="Y236" s="1"/>
      <c r="Z236" s="1"/>
      <c r="AA236" s="1"/>
      <c r="AB236" s="1"/>
      <c r="AC236" s="1"/>
      <c r="AD236" s="1"/>
      <c r="AE236" s="1"/>
      <c r="AF236" s="1"/>
    </row>
    <row r="237" spans="1:32" ht="12.75">
      <c r="A237" s="1"/>
      <c r="B237" s="16"/>
      <c r="C237" s="3"/>
      <c r="D237" s="3"/>
      <c r="E237" s="3"/>
      <c r="F237" s="3"/>
      <c r="G237" s="138"/>
      <c r="H237" s="138"/>
      <c r="I237" s="138"/>
      <c r="J237" s="138"/>
      <c r="K237" s="138"/>
      <c r="L237" s="155"/>
      <c r="M237" s="138"/>
      <c r="N237" s="138"/>
      <c r="O237" s="138"/>
      <c r="P237" s="138"/>
      <c r="Q237" s="138"/>
      <c r="R237" s="138"/>
      <c r="S237" s="138"/>
      <c r="T237" s="138"/>
      <c r="U237" s="138"/>
      <c r="V237" s="1"/>
      <c r="W237" s="1"/>
      <c r="X237" s="1"/>
      <c r="Y237" s="1"/>
      <c r="Z237" s="1"/>
      <c r="AA237" s="1"/>
      <c r="AB237" s="1"/>
      <c r="AC237" s="1"/>
      <c r="AD237" s="1"/>
      <c r="AE237" s="1"/>
      <c r="AF237" s="1"/>
    </row>
    <row r="238" spans="1:32" ht="12.75">
      <c r="A238" s="1"/>
      <c r="B238" s="16"/>
      <c r="C238" s="3"/>
      <c r="D238" s="3"/>
      <c r="E238" s="3"/>
      <c r="F238" s="3"/>
      <c r="G238" s="138"/>
      <c r="H238" s="138"/>
      <c r="I238" s="138"/>
      <c r="J238" s="138"/>
      <c r="K238" s="138"/>
      <c r="L238" s="155"/>
      <c r="M238" s="138"/>
      <c r="N238" s="138"/>
      <c r="O238" s="138"/>
      <c r="P238" s="138"/>
      <c r="Q238" s="138"/>
      <c r="R238" s="138"/>
      <c r="S238" s="138"/>
      <c r="T238" s="138"/>
      <c r="U238" s="138"/>
      <c r="V238" s="1"/>
      <c r="W238" s="1"/>
      <c r="X238" s="1"/>
      <c r="Y238" s="1"/>
      <c r="Z238" s="1"/>
      <c r="AA238" s="1"/>
      <c r="AB238" s="1"/>
      <c r="AC238" s="1"/>
      <c r="AD238" s="1"/>
      <c r="AE238" s="1"/>
      <c r="AF238" s="1"/>
    </row>
    <row r="239" spans="1:32" ht="12.75">
      <c r="A239" s="1"/>
      <c r="B239" s="16"/>
      <c r="C239" s="3"/>
      <c r="D239" s="3"/>
      <c r="E239" s="3"/>
      <c r="F239" s="3"/>
      <c r="G239" s="138"/>
      <c r="H239" s="138"/>
      <c r="I239" s="138"/>
      <c r="J239" s="138"/>
      <c r="K239" s="138"/>
      <c r="L239" s="155"/>
      <c r="M239" s="138"/>
      <c r="N239" s="138"/>
      <c r="O239" s="138"/>
      <c r="P239" s="138"/>
      <c r="Q239" s="138"/>
      <c r="R239" s="138"/>
      <c r="S239" s="138"/>
      <c r="T239" s="138"/>
      <c r="U239" s="138"/>
      <c r="V239" s="1"/>
      <c r="W239" s="1"/>
      <c r="X239" s="1"/>
      <c r="Y239" s="1"/>
      <c r="Z239" s="1"/>
      <c r="AA239" s="1"/>
      <c r="AB239" s="1"/>
      <c r="AC239" s="1"/>
      <c r="AD239" s="1"/>
      <c r="AE239" s="1"/>
      <c r="AF239" s="1"/>
    </row>
    <row r="240" spans="1:32" ht="12.75">
      <c r="A240" s="1"/>
      <c r="B240" s="16"/>
      <c r="C240" s="3"/>
      <c r="D240" s="3"/>
      <c r="E240" s="3"/>
      <c r="F240" s="3"/>
      <c r="G240" s="138"/>
      <c r="H240" s="138"/>
      <c r="I240" s="138"/>
      <c r="J240" s="138"/>
      <c r="K240" s="138"/>
      <c r="L240" s="155"/>
      <c r="M240" s="138"/>
      <c r="N240" s="138"/>
      <c r="O240" s="138"/>
      <c r="P240" s="138"/>
      <c r="Q240" s="138"/>
      <c r="R240" s="138"/>
      <c r="S240" s="138"/>
      <c r="T240" s="138"/>
      <c r="U240" s="138"/>
      <c r="V240" s="1"/>
      <c r="W240" s="1"/>
      <c r="X240" s="1"/>
      <c r="Y240" s="1"/>
      <c r="Z240" s="1"/>
      <c r="AA240" s="1"/>
      <c r="AB240" s="1"/>
      <c r="AC240" s="1"/>
      <c r="AD240" s="1"/>
      <c r="AE240" s="1"/>
      <c r="AF240" s="1"/>
    </row>
    <row r="241" spans="1:32" ht="12.75">
      <c r="A241" s="1"/>
      <c r="B241" s="16"/>
      <c r="C241" s="3"/>
      <c r="D241" s="3"/>
      <c r="E241" s="3"/>
      <c r="F241" s="3"/>
      <c r="G241" s="138"/>
      <c r="H241" s="138"/>
      <c r="I241" s="138"/>
      <c r="J241" s="138"/>
      <c r="K241" s="138"/>
      <c r="L241" s="155"/>
      <c r="M241" s="138"/>
      <c r="N241" s="138"/>
      <c r="O241" s="138"/>
      <c r="P241" s="138"/>
      <c r="Q241" s="138"/>
      <c r="R241" s="138"/>
      <c r="S241" s="138"/>
      <c r="T241" s="138"/>
      <c r="U241" s="138"/>
      <c r="V241" s="1"/>
      <c r="W241" s="1"/>
      <c r="X241" s="1"/>
      <c r="Y241" s="1"/>
      <c r="Z241" s="1"/>
      <c r="AA241" s="1"/>
      <c r="AB241" s="1"/>
      <c r="AC241" s="1"/>
      <c r="AD241" s="1"/>
      <c r="AE241" s="1"/>
      <c r="AF241" s="1"/>
    </row>
    <row r="242" spans="1:32" ht="12.75">
      <c r="A242" s="1"/>
      <c r="B242" s="16"/>
      <c r="C242" s="3"/>
      <c r="D242" s="3"/>
      <c r="E242" s="3"/>
      <c r="F242" s="3"/>
      <c r="G242" s="138"/>
      <c r="H242" s="138"/>
      <c r="I242" s="138"/>
      <c r="J242" s="138"/>
      <c r="K242" s="138"/>
      <c r="L242" s="155"/>
      <c r="M242" s="138"/>
      <c r="N242" s="138"/>
      <c r="O242" s="138"/>
      <c r="P242" s="138"/>
      <c r="Q242" s="138"/>
      <c r="R242" s="138"/>
      <c r="S242" s="138"/>
      <c r="T242" s="138"/>
      <c r="U242" s="138"/>
      <c r="V242" s="1"/>
      <c r="W242" s="1"/>
      <c r="X242" s="1"/>
      <c r="Y242" s="1"/>
      <c r="Z242" s="1"/>
      <c r="AA242" s="1"/>
      <c r="AB242" s="1"/>
      <c r="AC242" s="1"/>
      <c r="AD242" s="1"/>
      <c r="AE242" s="1"/>
      <c r="AF242" s="1"/>
    </row>
    <row r="243" spans="1:32" ht="12.75">
      <c r="A243" s="1"/>
      <c r="B243" s="16"/>
      <c r="C243" s="3"/>
      <c r="D243" s="3"/>
      <c r="E243" s="3"/>
      <c r="F243" s="3"/>
      <c r="G243" s="138"/>
      <c r="H243" s="138"/>
      <c r="I243" s="138"/>
      <c r="J243" s="138"/>
      <c r="K243" s="138"/>
      <c r="L243" s="155"/>
      <c r="M243" s="138"/>
      <c r="N243" s="138"/>
      <c r="O243" s="138"/>
      <c r="P243" s="138"/>
      <c r="Q243" s="138"/>
      <c r="R243" s="138"/>
      <c r="S243" s="138"/>
      <c r="T243" s="138"/>
      <c r="U243" s="138"/>
      <c r="V243" s="1"/>
      <c r="W243" s="1"/>
      <c r="X243" s="1"/>
      <c r="Y243" s="1"/>
      <c r="Z243" s="1"/>
      <c r="AA243" s="1"/>
      <c r="AB243" s="1"/>
      <c r="AC243" s="1"/>
      <c r="AD243" s="1"/>
      <c r="AE243" s="1"/>
      <c r="AF243" s="1"/>
    </row>
    <row r="244" spans="1:32" ht="12.75">
      <c r="A244" s="1"/>
      <c r="B244" s="16"/>
      <c r="C244" s="3"/>
      <c r="D244" s="3"/>
      <c r="E244" s="3"/>
      <c r="F244" s="3"/>
      <c r="G244" s="138"/>
      <c r="H244" s="138"/>
      <c r="I244" s="138"/>
      <c r="J244" s="138"/>
      <c r="K244" s="138"/>
      <c r="L244" s="155"/>
      <c r="M244" s="138"/>
      <c r="N244" s="138"/>
      <c r="O244" s="138"/>
      <c r="P244" s="138"/>
      <c r="Q244" s="138"/>
      <c r="R244" s="138"/>
      <c r="S244" s="138"/>
      <c r="T244" s="138"/>
      <c r="U244" s="138"/>
      <c r="V244" s="1"/>
      <c r="W244" s="1"/>
      <c r="X244" s="1"/>
      <c r="Y244" s="1"/>
      <c r="Z244" s="1"/>
      <c r="AA244" s="1"/>
      <c r="AB244" s="1"/>
      <c r="AC244" s="1"/>
      <c r="AD244" s="1"/>
      <c r="AE244" s="1"/>
      <c r="AF244" s="1"/>
    </row>
    <row r="245" spans="1:32" ht="12.75">
      <c r="A245" s="1"/>
      <c r="B245" s="16"/>
      <c r="C245" s="3"/>
      <c r="D245" s="3"/>
      <c r="E245" s="3"/>
      <c r="F245" s="3"/>
      <c r="G245" s="138"/>
      <c r="H245" s="138"/>
      <c r="I245" s="138"/>
      <c r="J245" s="138"/>
      <c r="K245" s="138"/>
      <c r="L245" s="155"/>
      <c r="M245" s="138"/>
      <c r="N245" s="138"/>
      <c r="O245" s="138"/>
      <c r="P245" s="138"/>
      <c r="Q245" s="138"/>
      <c r="R245" s="138"/>
      <c r="S245" s="138"/>
      <c r="T245" s="138"/>
      <c r="U245" s="138"/>
      <c r="V245" s="1"/>
      <c r="W245" s="1"/>
      <c r="X245" s="1"/>
      <c r="Y245" s="1"/>
      <c r="Z245" s="1"/>
      <c r="AA245" s="1"/>
      <c r="AB245" s="1"/>
      <c r="AC245" s="1"/>
      <c r="AD245" s="1"/>
      <c r="AE245" s="1"/>
      <c r="AF245" s="1"/>
    </row>
    <row r="246" spans="1:32" ht="12.75">
      <c r="A246" s="1"/>
      <c r="B246" s="16"/>
      <c r="C246" s="3"/>
      <c r="D246" s="3"/>
      <c r="E246" s="3"/>
      <c r="F246" s="3"/>
      <c r="G246" s="138"/>
      <c r="H246" s="138"/>
      <c r="I246" s="138"/>
      <c r="J246" s="138"/>
      <c r="K246" s="138"/>
      <c r="L246" s="155"/>
      <c r="M246" s="138"/>
      <c r="N246" s="138"/>
      <c r="O246" s="138"/>
      <c r="P246" s="138"/>
      <c r="Q246" s="138"/>
      <c r="R246" s="138"/>
      <c r="S246" s="138"/>
      <c r="T246" s="138"/>
      <c r="U246" s="138"/>
      <c r="V246" s="1"/>
      <c r="W246" s="1"/>
      <c r="X246" s="1"/>
      <c r="Y246" s="1"/>
      <c r="Z246" s="1"/>
      <c r="AA246" s="1"/>
      <c r="AB246" s="1"/>
      <c r="AC246" s="1"/>
      <c r="AD246" s="1"/>
      <c r="AE246" s="1"/>
      <c r="AF246" s="1"/>
    </row>
    <row r="247" spans="1:32" ht="12.75">
      <c r="A247" s="1"/>
      <c r="B247" s="16"/>
      <c r="C247" s="3"/>
      <c r="D247" s="3"/>
      <c r="E247" s="3"/>
      <c r="F247" s="3"/>
      <c r="G247" s="138"/>
      <c r="H247" s="138"/>
      <c r="I247" s="138"/>
      <c r="J247" s="138"/>
      <c r="K247" s="138"/>
      <c r="L247" s="155"/>
      <c r="M247" s="138"/>
      <c r="N247" s="138"/>
      <c r="O247" s="138"/>
      <c r="P247" s="138"/>
      <c r="Q247" s="138"/>
      <c r="R247" s="138"/>
      <c r="S247" s="138"/>
      <c r="T247" s="138"/>
      <c r="U247" s="138"/>
      <c r="V247" s="1"/>
      <c r="W247" s="1"/>
      <c r="X247" s="1"/>
      <c r="Y247" s="1"/>
      <c r="Z247" s="1"/>
      <c r="AA247" s="1"/>
      <c r="AB247" s="1"/>
      <c r="AC247" s="1"/>
      <c r="AD247" s="1"/>
      <c r="AE247" s="1"/>
      <c r="AF247" s="1"/>
    </row>
    <row r="248" spans="1:32" ht="12.75">
      <c r="A248" s="1"/>
      <c r="B248" s="16"/>
      <c r="C248" s="3"/>
      <c r="D248" s="3"/>
      <c r="E248" s="3"/>
      <c r="F248" s="3"/>
      <c r="G248" s="138"/>
      <c r="H248" s="138"/>
      <c r="I248" s="138"/>
      <c r="J248" s="138"/>
      <c r="K248" s="138"/>
      <c r="L248" s="138"/>
      <c r="M248" s="138"/>
      <c r="N248" s="138"/>
      <c r="O248" s="138"/>
      <c r="P248" s="138"/>
      <c r="Q248" s="138"/>
      <c r="R248" s="138"/>
      <c r="S248" s="138"/>
      <c r="T248" s="138"/>
      <c r="U248" s="138"/>
      <c r="V248" s="1"/>
      <c r="W248" s="1"/>
      <c r="X248" s="1"/>
      <c r="Y248" s="1"/>
      <c r="Z248" s="1"/>
      <c r="AA248" s="1"/>
      <c r="AB248" s="1"/>
      <c r="AC248" s="1"/>
      <c r="AD248" s="1"/>
      <c r="AE248" s="1"/>
      <c r="AF248" s="1"/>
    </row>
    <row r="249" spans="1:32" ht="12.75">
      <c r="A249" s="1"/>
      <c r="B249" s="16"/>
      <c r="C249" s="3"/>
      <c r="D249" s="3"/>
      <c r="E249" s="3"/>
      <c r="F249" s="3"/>
      <c r="G249" s="138"/>
      <c r="H249" s="138"/>
      <c r="I249" s="138"/>
      <c r="J249" s="138"/>
      <c r="K249" s="138"/>
      <c r="L249" s="138"/>
      <c r="M249" s="138"/>
      <c r="N249" s="138"/>
      <c r="O249" s="138"/>
      <c r="P249" s="138"/>
      <c r="Q249" s="138"/>
      <c r="R249" s="138"/>
      <c r="S249" s="138"/>
      <c r="T249" s="138"/>
      <c r="U249" s="138"/>
      <c r="V249" s="1"/>
      <c r="W249" s="1"/>
      <c r="X249" s="1"/>
      <c r="Y249" s="1"/>
      <c r="Z249" s="1"/>
      <c r="AA249" s="1"/>
      <c r="AB249" s="1"/>
      <c r="AC249" s="1"/>
      <c r="AD249" s="1"/>
      <c r="AE249" s="1"/>
      <c r="AF249" s="1"/>
    </row>
    <row r="250" spans="1:32" ht="12.75">
      <c r="A250" s="1"/>
      <c r="B250" s="16"/>
      <c r="C250" s="3"/>
      <c r="D250" s="3"/>
      <c r="E250" s="3"/>
      <c r="F250" s="3"/>
      <c r="G250" s="138"/>
      <c r="H250" s="138"/>
      <c r="I250" s="138"/>
      <c r="J250" s="138"/>
      <c r="K250" s="138"/>
      <c r="L250" s="138"/>
      <c r="M250" s="138"/>
      <c r="N250" s="138"/>
      <c r="O250" s="138"/>
      <c r="P250" s="138"/>
      <c r="Q250" s="138"/>
      <c r="R250" s="138"/>
      <c r="S250" s="138"/>
      <c r="T250" s="138"/>
      <c r="U250" s="138"/>
      <c r="V250" s="1"/>
      <c r="W250" s="1"/>
      <c r="X250" s="1"/>
      <c r="Y250" s="1"/>
      <c r="Z250" s="1"/>
      <c r="AA250" s="1"/>
      <c r="AB250" s="1"/>
      <c r="AC250" s="1"/>
      <c r="AD250" s="1"/>
      <c r="AE250" s="1"/>
      <c r="AF250" s="1"/>
    </row>
    <row r="251" spans="1:32" ht="12.75">
      <c r="A251" s="1"/>
      <c r="B251" s="16"/>
      <c r="C251" s="3"/>
      <c r="D251" s="3"/>
      <c r="E251" s="3"/>
      <c r="F251" s="3"/>
      <c r="G251" s="138"/>
      <c r="H251" s="138"/>
      <c r="I251" s="138"/>
      <c r="J251" s="138"/>
      <c r="K251" s="138"/>
      <c r="L251" s="138"/>
      <c r="M251" s="138"/>
      <c r="N251" s="138"/>
      <c r="O251" s="138"/>
      <c r="P251" s="138"/>
      <c r="Q251" s="138"/>
      <c r="R251" s="138"/>
      <c r="S251" s="138"/>
      <c r="T251" s="138"/>
      <c r="U251" s="138"/>
      <c r="V251" s="1"/>
      <c r="W251" s="1"/>
      <c r="X251" s="1"/>
      <c r="Y251" s="1"/>
      <c r="Z251" s="1"/>
      <c r="AA251" s="1"/>
      <c r="AB251" s="1"/>
      <c r="AC251" s="1"/>
      <c r="AD251" s="1"/>
      <c r="AE251" s="1"/>
      <c r="AF251" s="1"/>
    </row>
    <row r="252" spans="1:32" ht="12.75">
      <c r="A252" s="1"/>
      <c r="B252" s="16"/>
      <c r="C252" s="3"/>
      <c r="D252" s="3"/>
      <c r="E252" s="3"/>
      <c r="F252" s="3"/>
      <c r="G252" s="138"/>
      <c r="H252" s="138"/>
      <c r="I252" s="138"/>
      <c r="J252" s="138"/>
      <c r="K252" s="138"/>
      <c r="L252" s="138"/>
      <c r="M252" s="138"/>
      <c r="N252" s="138"/>
      <c r="O252" s="138"/>
      <c r="P252" s="138"/>
      <c r="Q252" s="138"/>
      <c r="R252" s="138"/>
      <c r="S252" s="138"/>
      <c r="T252" s="138"/>
      <c r="U252" s="138"/>
      <c r="V252" s="1"/>
      <c r="W252" s="1"/>
      <c r="X252" s="1"/>
      <c r="Y252" s="1"/>
      <c r="Z252" s="1"/>
      <c r="AA252" s="1"/>
      <c r="AB252" s="1"/>
      <c r="AC252" s="1"/>
      <c r="AD252" s="1"/>
      <c r="AE252" s="1"/>
      <c r="AF252" s="1"/>
    </row>
    <row r="253" spans="1:32" ht="12.75">
      <c r="A253" s="1"/>
      <c r="B253" s="16"/>
      <c r="C253" s="3"/>
      <c r="D253" s="3"/>
      <c r="E253" s="3"/>
      <c r="F253" s="3"/>
      <c r="G253" s="138"/>
      <c r="H253" s="138"/>
      <c r="I253" s="138"/>
      <c r="J253" s="138"/>
      <c r="K253" s="138"/>
      <c r="L253" s="138"/>
      <c r="M253" s="138"/>
      <c r="N253" s="138"/>
      <c r="O253" s="138"/>
      <c r="P253" s="138"/>
      <c r="Q253" s="138"/>
      <c r="R253" s="138"/>
      <c r="S253" s="138"/>
      <c r="T253" s="138"/>
      <c r="U253" s="138"/>
      <c r="V253" s="1"/>
      <c r="W253" s="1"/>
      <c r="X253" s="1"/>
      <c r="Y253" s="1"/>
      <c r="Z253" s="1"/>
      <c r="AA253" s="1"/>
      <c r="AB253" s="1"/>
      <c r="AC253" s="1"/>
      <c r="AD253" s="1"/>
      <c r="AE253" s="1"/>
      <c r="AF253" s="1"/>
    </row>
    <row r="254" spans="1:32" ht="12.75">
      <c r="A254" s="1"/>
      <c r="B254" s="16"/>
      <c r="C254" s="3"/>
      <c r="D254" s="3"/>
      <c r="E254" s="3"/>
      <c r="F254" s="3"/>
      <c r="G254" s="138"/>
      <c r="H254" s="138"/>
      <c r="I254" s="138"/>
      <c r="J254" s="138"/>
      <c r="K254" s="138"/>
      <c r="L254" s="138"/>
      <c r="M254" s="138"/>
      <c r="N254" s="138"/>
      <c r="O254" s="138"/>
      <c r="P254" s="138"/>
      <c r="Q254" s="138"/>
      <c r="R254" s="138"/>
      <c r="S254" s="138"/>
      <c r="T254" s="138"/>
      <c r="U254" s="138"/>
      <c r="V254" s="1"/>
      <c r="W254" s="1"/>
      <c r="X254" s="1"/>
      <c r="Y254" s="1"/>
      <c r="Z254" s="1"/>
      <c r="AA254" s="1"/>
      <c r="AB254" s="1"/>
      <c r="AC254" s="1"/>
      <c r="AD254" s="1"/>
      <c r="AE254" s="1"/>
      <c r="AF254" s="1"/>
    </row>
    <row r="255" spans="1:32" ht="12.75">
      <c r="A255" s="1"/>
      <c r="B255" s="16"/>
      <c r="C255" s="3"/>
      <c r="D255" s="3"/>
      <c r="E255" s="3"/>
      <c r="F255" s="3"/>
      <c r="G255" s="138"/>
      <c r="H255" s="138"/>
      <c r="I255" s="138"/>
      <c r="J255" s="138"/>
      <c r="K255" s="138"/>
      <c r="L255" s="138"/>
      <c r="M255" s="138"/>
      <c r="N255" s="138"/>
      <c r="O255" s="138"/>
      <c r="P255" s="138"/>
      <c r="Q255" s="138"/>
      <c r="R255" s="138"/>
      <c r="S255" s="138"/>
      <c r="T255" s="138"/>
      <c r="U255" s="138"/>
      <c r="V255" s="1"/>
      <c r="W255" s="1"/>
      <c r="X255" s="1"/>
      <c r="Y255" s="1"/>
      <c r="Z255" s="1"/>
      <c r="AA255" s="1"/>
      <c r="AB255" s="1"/>
      <c r="AC255" s="1"/>
      <c r="AD255" s="1"/>
      <c r="AE255" s="1"/>
      <c r="AF255" s="1"/>
    </row>
    <row r="256" spans="1:32" ht="12.75">
      <c r="A256" s="1"/>
      <c r="B256" s="16"/>
      <c r="C256" s="3"/>
      <c r="D256" s="3"/>
      <c r="E256" s="3"/>
      <c r="F256" s="3"/>
      <c r="G256" s="138"/>
      <c r="H256" s="138"/>
      <c r="I256" s="138"/>
      <c r="J256" s="138"/>
      <c r="K256" s="138"/>
      <c r="L256" s="138"/>
      <c r="M256" s="138"/>
      <c r="N256" s="138"/>
      <c r="O256" s="138"/>
      <c r="P256" s="138"/>
      <c r="Q256" s="138"/>
      <c r="R256" s="138"/>
      <c r="S256" s="138"/>
      <c r="T256" s="138"/>
      <c r="U256" s="138"/>
      <c r="V256" s="1"/>
      <c r="W256" s="1"/>
      <c r="X256" s="1"/>
      <c r="Y256" s="1"/>
      <c r="Z256" s="1"/>
      <c r="AA256" s="1"/>
      <c r="AB256" s="1"/>
      <c r="AC256" s="1"/>
      <c r="AD256" s="1"/>
      <c r="AE256" s="1"/>
      <c r="AF256" s="1"/>
    </row>
    <row r="257" spans="1:32" ht="12.75">
      <c r="A257" s="1"/>
      <c r="B257" s="16"/>
      <c r="C257" s="3"/>
      <c r="D257" s="3"/>
      <c r="E257" s="3"/>
      <c r="F257" s="3"/>
      <c r="G257" s="138"/>
      <c r="H257" s="138"/>
      <c r="I257" s="138"/>
      <c r="J257" s="138"/>
      <c r="K257" s="138"/>
      <c r="L257" s="138"/>
      <c r="M257" s="138"/>
      <c r="N257" s="138"/>
      <c r="O257" s="138"/>
      <c r="P257" s="138"/>
      <c r="Q257" s="138"/>
      <c r="R257" s="138"/>
      <c r="S257" s="138"/>
      <c r="T257" s="138"/>
      <c r="U257" s="138"/>
      <c r="V257" s="1"/>
      <c r="W257" s="1"/>
      <c r="X257" s="1"/>
      <c r="Y257" s="1"/>
      <c r="Z257" s="1"/>
      <c r="AA257" s="1"/>
      <c r="AB257" s="1"/>
      <c r="AC257" s="1"/>
      <c r="AD257" s="1"/>
      <c r="AE257" s="1"/>
      <c r="AF257" s="1"/>
    </row>
    <row r="258" spans="1:32" ht="12.75">
      <c r="A258" s="1"/>
      <c r="B258" s="16"/>
      <c r="C258" s="3"/>
      <c r="D258" s="3"/>
      <c r="E258" s="3"/>
      <c r="F258" s="3"/>
      <c r="G258" s="138"/>
      <c r="H258" s="138"/>
      <c r="I258" s="138"/>
      <c r="J258" s="138"/>
      <c r="K258" s="138"/>
      <c r="L258" s="138"/>
      <c r="M258" s="138"/>
      <c r="N258" s="138"/>
      <c r="O258" s="138"/>
      <c r="P258" s="138"/>
      <c r="Q258" s="138"/>
      <c r="R258" s="138"/>
      <c r="S258" s="138"/>
      <c r="T258" s="138"/>
      <c r="U258" s="138"/>
      <c r="V258" s="1"/>
      <c r="W258" s="1"/>
      <c r="X258" s="1"/>
      <c r="Y258" s="1"/>
      <c r="Z258" s="1"/>
      <c r="AA258" s="1"/>
      <c r="AB258" s="1"/>
      <c r="AC258" s="1"/>
      <c r="AD258" s="1"/>
      <c r="AE258" s="1"/>
      <c r="AF258" s="1"/>
    </row>
    <row r="259" spans="1:32" ht="12.75">
      <c r="A259" s="1"/>
      <c r="B259" s="16"/>
      <c r="C259" s="3"/>
      <c r="D259" s="3"/>
      <c r="E259" s="3"/>
      <c r="F259" s="3"/>
      <c r="G259" s="138"/>
      <c r="H259" s="138"/>
      <c r="I259" s="138"/>
      <c r="J259" s="138"/>
      <c r="K259" s="138"/>
      <c r="L259" s="138"/>
      <c r="M259" s="138"/>
      <c r="N259" s="138"/>
      <c r="O259" s="138"/>
      <c r="P259" s="138"/>
      <c r="Q259" s="138"/>
      <c r="R259" s="138"/>
      <c r="S259" s="138"/>
      <c r="T259" s="138"/>
      <c r="U259" s="138"/>
      <c r="V259" s="1"/>
      <c r="W259" s="1"/>
      <c r="X259" s="1"/>
      <c r="Y259" s="1"/>
      <c r="Z259" s="1"/>
      <c r="AA259" s="1"/>
      <c r="AB259" s="1"/>
      <c r="AC259" s="1"/>
      <c r="AD259" s="1"/>
      <c r="AE259" s="1"/>
      <c r="AF259" s="1"/>
    </row>
    <row r="260" spans="1:32" ht="12.75">
      <c r="A260" s="1"/>
      <c r="B260" s="16"/>
      <c r="C260" s="3"/>
      <c r="D260" s="3"/>
      <c r="E260" s="3"/>
      <c r="F260" s="3"/>
      <c r="G260" s="138"/>
      <c r="H260" s="138"/>
      <c r="I260" s="138"/>
      <c r="J260" s="138"/>
      <c r="K260" s="138"/>
      <c r="L260" s="138"/>
      <c r="M260" s="138"/>
      <c r="N260" s="138"/>
      <c r="O260" s="138"/>
      <c r="P260" s="138"/>
      <c r="Q260" s="138"/>
      <c r="R260" s="138"/>
      <c r="S260" s="138"/>
      <c r="T260" s="138"/>
      <c r="U260" s="138"/>
      <c r="V260" s="1"/>
      <c r="W260" s="1"/>
      <c r="X260" s="1"/>
      <c r="Y260" s="1"/>
      <c r="Z260" s="1"/>
      <c r="AA260" s="1"/>
      <c r="AB260" s="1"/>
      <c r="AC260" s="1"/>
      <c r="AD260" s="1"/>
      <c r="AE260" s="1"/>
      <c r="AF260" s="1"/>
    </row>
    <row r="261" spans="1:32" ht="12.75">
      <c r="A261" s="1"/>
      <c r="B261" s="16"/>
      <c r="C261" s="3"/>
      <c r="D261" s="3"/>
      <c r="E261" s="3"/>
      <c r="F261" s="3"/>
      <c r="G261" s="138"/>
      <c r="H261" s="138"/>
      <c r="I261" s="138"/>
      <c r="J261" s="138"/>
      <c r="K261" s="138"/>
      <c r="L261" s="138"/>
      <c r="M261" s="138"/>
      <c r="N261" s="138"/>
      <c r="O261" s="138"/>
      <c r="P261" s="138"/>
      <c r="Q261" s="138"/>
      <c r="R261" s="138"/>
      <c r="S261" s="138"/>
      <c r="T261" s="138"/>
      <c r="U261" s="138"/>
      <c r="V261" s="1"/>
      <c r="W261" s="1"/>
      <c r="X261" s="1"/>
      <c r="Y261" s="1"/>
      <c r="Z261" s="1"/>
      <c r="AA261" s="1"/>
      <c r="AB261" s="1"/>
      <c r="AC261" s="1"/>
      <c r="AD261" s="1"/>
      <c r="AE261" s="1"/>
      <c r="AF261" s="1"/>
    </row>
    <row r="262" spans="1:32" ht="12.75">
      <c r="A262" s="1"/>
      <c r="B262" s="16"/>
      <c r="C262" s="3"/>
      <c r="D262" s="3"/>
      <c r="E262" s="3"/>
      <c r="F262" s="3"/>
      <c r="G262" s="138"/>
      <c r="H262" s="138"/>
      <c r="I262" s="138"/>
      <c r="J262" s="138"/>
      <c r="K262" s="138"/>
      <c r="L262" s="138"/>
      <c r="M262" s="138"/>
      <c r="N262" s="138"/>
      <c r="O262" s="138"/>
      <c r="P262" s="138"/>
      <c r="Q262" s="138"/>
      <c r="R262" s="138"/>
      <c r="S262" s="138"/>
      <c r="T262" s="138"/>
      <c r="U262" s="138"/>
      <c r="V262" s="1"/>
      <c r="W262" s="1"/>
      <c r="X262" s="1"/>
      <c r="Y262" s="1"/>
      <c r="Z262" s="1"/>
      <c r="AA262" s="1"/>
      <c r="AB262" s="1"/>
      <c r="AC262" s="1"/>
      <c r="AD262" s="1"/>
      <c r="AE262" s="1"/>
      <c r="AF262" s="1"/>
    </row>
    <row r="263" spans="1:32" ht="12.75">
      <c r="A263" s="1"/>
      <c r="B263" s="16"/>
      <c r="C263" s="3"/>
      <c r="D263" s="3"/>
      <c r="E263" s="3"/>
      <c r="F263" s="3"/>
      <c r="G263" s="138"/>
      <c r="H263" s="138"/>
      <c r="I263" s="138"/>
      <c r="J263" s="138"/>
      <c r="K263" s="138"/>
      <c r="L263" s="138"/>
      <c r="M263" s="138"/>
      <c r="N263" s="138"/>
      <c r="O263" s="138"/>
      <c r="P263" s="138"/>
      <c r="Q263" s="138"/>
      <c r="R263" s="138"/>
      <c r="S263" s="138"/>
      <c r="T263" s="138"/>
      <c r="U263" s="138"/>
      <c r="V263" s="1"/>
      <c r="W263" s="1"/>
      <c r="X263" s="1"/>
      <c r="Y263" s="1"/>
      <c r="Z263" s="1"/>
      <c r="AA263" s="1"/>
      <c r="AB263" s="1"/>
      <c r="AC263" s="1"/>
      <c r="AD263" s="1"/>
      <c r="AE263" s="1"/>
      <c r="AF263" s="1"/>
    </row>
    <row r="264" spans="1:32" ht="12.75">
      <c r="A264" s="1"/>
      <c r="B264" s="16"/>
      <c r="C264" s="3"/>
      <c r="D264" s="3"/>
      <c r="E264" s="3"/>
      <c r="F264" s="3"/>
      <c r="G264" s="138"/>
      <c r="H264" s="138"/>
      <c r="I264" s="138"/>
      <c r="J264" s="138"/>
      <c r="K264" s="138"/>
      <c r="L264" s="138"/>
      <c r="M264" s="138"/>
      <c r="N264" s="138"/>
      <c r="O264" s="138"/>
      <c r="P264" s="138"/>
      <c r="Q264" s="138"/>
      <c r="R264" s="138"/>
      <c r="S264" s="138"/>
      <c r="T264" s="138"/>
      <c r="U264" s="138"/>
      <c r="V264" s="1"/>
      <c r="W264" s="1"/>
      <c r="X264" s="1"/>
      <c r="Y264" s="1"/>
      <c r="Z264" s="1"/>
      <c r="AA264" s="1"/>
      <c r="AB264" s="1"/>
      <c r="AC264" s="1"/>
      <c r="AD264" s="1"/>
      <c r="AE264" s="1"/>
      <c r="AF264" s="1"/>
    </row>
    <row r="265" spans="1:32" ht="12.75">
      <c r="A265" s="1"/>
      <c r="B265" s="16"/>
      <c r="C265" s="3"/>
      <c r="D265" s="3"/>
      <c r="E265" s="3"/>
      <c r="F265" s="3"/>
      <c r="G265" s="138"/>
      <c r="H265" s="138"/>
      <c r="I265" s="138"/>
      <c r="J265" s="138"/>
      <c r="K265" s="138"/>
      <c r="L265" s="138"/>
      <c r="M265" s="138"/>
      <c r="N265" s="138"/>
      <c r="O265" s="138"/>
      <c r="P265" s="138"/>
      <c r="Q265" s="138"/>
      <c r="R265" s="138"/>
      <c r="S265" s="138"/>
      <c r="T265" s="138"/>
      <c r="U265" s="138"/>
      <c r="V265" s="1"/>
      <c r="W265" s="1"/>
      <c r="X265" s="1"/>
      <c r="Y265" s="1"/>
      <c r="Z265" s="1"/>
      <c r="AA265" s="1"/>
      <c r="AB265" s="1"/>
      <c r="AC265" s="1"/>
      <c r="AD265" s="1"/>
      <c r="AE265" s="1"/>
      <c r="AF265" s="1"/>
    </row>
    <row r="266" spans="1:32" ht="12.75">
      <c r="A266" s="1"/>
      <c r="B266" s="16"/>
      <c r="C266" s="3"/>
      <c r="D266" s="3"/>
      <c r="E266" s="3"/>
      <c r="F266" s="3"/>
      <c r="G266" s="138"/>
      <c r="H266" s="138"/>
      <c r="I266" s="138"/>
      <c r="J266" s="138"/>
      <c r="K266" s="138"/>
      <c r="L266" s="138"/>
      <c r="M266" s="138"/>
      <c r="N266" s="138"/>
      <c r="O266" s="138"/>
      <c r="P266" s="138"/>
      <c r="Q266" s="138"/>
      <c r="R266" s="138"/>
      <c r="S266" s="138"/>
      <c r="T266" s="138"/>
      <c r="U266" s="138"/>
      <c r="V266" s="1"/>
      <c r="W266" s="1"/>
      <c r="X266" s="1"/>
      <c r="Y266" s="1"/>
      <c r="Z266" s="1"/>
      <c r="AA266" s="1"/>
      <c r="AB266" s="1"/>
      <c r="AC266" s="1"/>
      <c r="AD266" s="1"/>
      <c r="AE266" s="1"/>
      <c r="AF266" s="1"/>
    </row>
    <row r="267" spans="1:32" ht="12.75">
      <c r="A267" s="1"/>
      <c r="B267" s="16"/>
      <c r="C267" s="3"/>
      <c r="D267" s="3"/>
      <c r="E267" s="3"/>
      <c r="F267" s="3"/>
      <c r="G267" s="138"/>
      <c r="H267" s="138"/>
      <c r="I267" s="138"/>
      <c r="J267" s="138"/>
      <c r="K267" s="138"/>
      <c r="L267" s="138"/>
      <c r="M267" s="138"/>
      <c r="N267" s="138"/>
      <c r="O267" s="138"/>
      <c r="P267" s="138"/>
      <c r="Q267" s="138"/>
      <c r="R267" s="138"/>
      <c r="S267" s="138"/>
      <c r="T267" s="138"/>
      <c r="U267" s="138"/>
      <c r="V267" s="1"/>
      <c r="W267" s="1"/>
      <c r="X267" s="1"/>
      <c r="Y267" s="1"/>
      <c r="Z267" s="1"/>
      <c r="AA267" s="1"/>
      <c r="AB267" s="1"/>
      <c r="AC267" s="1"/>
      <c r="AD267" s="1"/>
      <c r="AE267" s="1"/>
      <c r="AF267" s="1"/>
    </row>
    <row r="268" spans="1:32" ht="12.75">
      <c r="A268" s="1"/>
      <c r="B268" s="16"/>
      <c r="C268" s="3"/>
      <c r="D268" s="3"/>
      <c r="E268" s="3"/>
      <c r="F268" s="3"/>
      <c r="G268" s="138"/>
      <c r="H268" s="138"/>
      <c r="I268" s="138"/>
      <c r="J268" s="138"/>
      <c r="K268" s="138"/>
      <c r="L268" s="138"/>
      <c r="M268" s="138"/>
      <c r="N268" s="138"/>
      <c r="O268" s="138"/>
      <c r="P268" s="138"/>
      <c r="Q268" s="138"/>
      <c r="R268" s="138"/>
      <c r="S268" s="138"/>
      <c r="T268" s="138"/>
      <c r="U268" s="138"/>
      <c r="V268" s="1"/>
      <c r="W268" s="1"/>
      <c r="X268" s="1"/>
      <c r="Y268" s="1"/>
      <c r="Z268" s="1"/>
      <c r="AA268" s="1"/>
      <c r="AB268" s="1"/>
      <c r="AC268" s="1"/>
      <c r="AD268" s="1"/>
      <c r="AE268" s="1"/>
      <c r="AF268" s="1"/>
    </row>
    <row r="269" spans="1:32" ht="12.75">
      <c r="A269" s="1"/>
      <c r="B269" s="16"/>
      <c r="C269" s="3"/>
      <c r="D269" s="3"/>
      <c r="E269" s="3"/>
      <c r="F269" s="3"/>
      <c r="G269" s="138"/>
      <c r="H269" s="138"/>
      <c r="I269" s="138"/>
      <c r="J269" s="138"/>
      <c r="K269" s="138"/>
      <c r="L269" s="138"/>
      <c r="M269" s="138"/>
      <c r="N269" s="138"/>
      <c r="O269" s="138"/>
      <c r="P269" s="138"/>
      <c r="Q269" s="138"/>
      <c r="R269" s="138"/>
      <c r="S269" s="138"/>
      <c r="T269" s="138"/>
      <c r="U269" s="138"/>
      <c r="V269" s="1"/>
      <c r="W269" s="1"/>
      <c r="X269" s="1"/>
      <c r="Y269" s="1"/>
      <c r="Z269" s="1"/>
      <c r="AA269" s="1"/>
      <c r="AB269" s="1"/>
      <c r="AC269" s="1"/>
      <c r="AD269" s="1"/>
      <c r="AE269" s="1"/>
      <c r="AF269" s="1"/>
    </row>
    <row r="270" spans="1:32" ht="12.75">
      <c r="A270" s="1"/>
      <c r="B270" s="16"/>
      <c r="C270" s="3"/>
      <c r="D270" s="3"/>
      <c r="E270" s="3"/>
      <c r="F270" s="3"/>
      <c r="G270" s="138"/>
      <c r="H270" s="138"/>
      <c r="I270" s="138"/>
      <c r="J270" s="138"/>
      <c r="K270" s="138"/>
      <c r="L270" s="138"/>
      <c r="M270" s="138"/>
      <c r="N270" s="138"/>
      <c r="O270" s="138"/>
      <c r="P270" s="138"/>
      <c r="Q270" s="138"/>
      <c r="R270" s="138"/>
      <c r="S270" s="138"/>
      <c r="T270" s="138"/>
      <c r="U270" s="138"/>
      <c r="V270" s="1"/>
      <c r="W270" s="1"/>
      <c r="X270" s="1"/>
      <c r="Y270" s="1"/>
      <c r="Z270" s="1"/>
      <c r="AA270" s="1"/>
      <c r="AB270" s="1"/>
      <c r="AC270" s="1"/>
      <c r="AD270" s="1"/>
      <c r="AE270" s="1"/>
      <c r="AF270" s="1"/>
    </row>
    <row r="271" spans="1:32" ht="12.75">
      <c r="A271" s="1"/>
      <c r="B271" s="16"/>
      <c r="C271" s="3"/>
      <c r="D271" s="3"/>
      <c r="E271" s="3"/>
      <c r="F271" s="3"/>
      <c r="G271" s="138"/>
      <c r="H271" s="138"/>
      <c r="I271" s="138"/>
      <c r="J271" s="138"/>
      <c r="K271" s="138"/>
      <c r="L271" s="138"/>
      <c r="M271" s="138"/>
      <c r="N271" s="138"/>
      <c r="O271" s="138"/>
      <c r="P271" s="138"/>
      <c r="Q271" s="138"/>
      <c r="R271" s="138"/>
      <c r="S271" s="138"/>
      <c r="T271" s="138"/>
      <c r="U271" s="138"/>
      <c r="V271" s="1"/>
      <c r="W271" s="1"/>
      <c r="X271" s="1"/>
      <c r="Y271" s="1"/>
      <c r="Z271" s="1"/>
      <c r="AA271" s="1"/>
      <c r="AB271" s="1"/>
      <c r="AC271" s="1"/>
      <c r="AD271" s="1"/>
      <c r="AE271" s="1"/>
      <c r="AF271" s="1"/>
    </row>
    <row r="272" spans="1:32" ht="12.75">
      <c r="A272" s="1"/>
      <c r="B272" s="16"/>
      <c r="C272" s="3"/>
      <c r="D272" s="3"/>
      <c r="E272" s="3"/>
      <c r="F272" s="3"/>
      <c r="G272" s="138"/>
      <c r="H272" s="138"/>
      <c r="I272" s="138"/>
      <c r="J272" s="138"/>
      <c r="K272" s="138"/>
      <c r="L272" s="138"/>
      <c r="M272" s="138"/>
      <c r="N272" s="138"/>
      <c r="O272" s="138"/>
      <c r="P272" s="138"/>
      <c r="Q272" s="138"/>
      <c r="R272" s="138"/>
      <c r="S272" s="138"/>
      <c r="T272" s="138"/>
      <c r="U272" s="138"/>
      <c r="V272" s="1"/>
      <c r="W272" s="1"/>
      <c r="X272" s="1"/>
      <c r="Y272" s="1"/>
      <c r="Z272" s="1"/>
      <c r="AA272" s="1"/>
      <c r="AB272" s="1"/>
      <c r="AC272" s="1"/>
      <c r="AD272" s="1"/>
      <c r="AE272" s="1"/>
      <c r="AF272" s="1"/>
    </row>
    <row r="273" spans="1:32" ht="12.75">
      <c r="A273" s="1"/>
      <c r="B273" s="16"/>
      <c r="C273" s="3"/>
      <c r="D273" s="3"/>
      <c r="E273" s="3"/>
      <c r="F273" s="3"/>
      <c r="G273" s="138"/>
      <c r="H273" s="138"/>
      <c r="I273" s="138"/>
      <c r="J273" s="138"/>
      <c r="K273" s="138"/>
      <c r="L273" s="138"/>
      <c r="M273" s="138"/>
      <c r="N273" s="138"/>
      <c r="O273" s="138"/>
      <c r="P273" s="138"/>
      <c r="Q273" s="138"/>
      <c r="R273" s="138"/>
      <c r="S273" s="138"/>
      <c r="T273" s="138"/>
      <c r="U273" s="138"/>
      <c r="V273" s="1"/>
      <c r="W273" s="1"/>
      <c r="X273" s="1"/>
      <c r="Y273" s="1"/>
      <c r="Z273" s="1"/>
      <c r="AA273" s="1"/>
      <c r="AB273" s="1"/>
      <c r="AC273" s="1"/>
      <c r="AD273" s="1"/>
      <c r="AE273" s="1"/>
      <c r="AF273" s="1"/>
    </row>
    <row r="274" spans="1:32" ht="12.75">
      <c r="A274" s="1"/>
      <c r="B274" s="16"/>
      <c r="C274" s="3"/>
      <c r="D274" s="3"/>
      <c r="E274" s="3"/>
      <c r="F274" s="3"/>
      <c r="G274" s="138"/>
      <c r="H274" s="138"/>
      <c r="I274" s="138"/>
      <c r="J274" s="138"/>
      <c r="K274" s="138"/>
      <c r="L274" s="138"/>
      <c r="M274" s="138"/>
      <c r="N274" s="138"/>
      <c r="O274" s="138"/>
      <c r="P274" s="138"/>
      <c r="Q274" s="138"/>
      <c r="R274" s="138"/>
      <c r="S274" s="138"/>
      <c r="T274" s="138"/>
      <c r="U274" s="138"/>
      <c r="V274" s="1"/>
      <c r="W274" s="1"/>
      <c r="X274" s="1"/>
      <c r="Y274" s="1"/>
      <c r="Z274" s="1"/>
      <c r="AA274" s="1"/>
      <c r="AB274" s="1"/>
      <c r="AC274" s="1"/>
      <c r="AD274" s="1"/>
      <c r="AE274" s="1"/>
      <c r="AF274" s="1"/>
    </row>
    <row r="275" spans="1:32" ht="12.75">
      <c r="A275" s="1"/>
      <c r="B275" s="16"/>
      <c r="C275" s="3"/>
      <c r="D275" s="3"/>
      <c r="E275" s="3"/>
      <c r="F275" s="3"/>
      <c r="G275" s="138"/>
      <c r="H275" s="138"/>
      <c r="I275" s="138"/>
      <c r="J275" s="138"/>
      <c r="K275" s="138"/>
      <c r="L275" s="138"/>
      <c r="M275" s="138"/>
      <c r="N275" s="138"/>
      <c r="O275" s="138"/>
      <c r="P275" s="138"/>
      <c r="Q275" s="138"/>
      <c r="R275" s="138"/>
      <c r="S275" s="138"/>
      <c r="T275" s="138"/>
      <c r="U275" s="138"/>
      <c r="V275" s="1"/>
      <c r="W275" s="1"/>
      <c r="X275" s="1"/>
      <c r="Y275" s="1"/>
      <c r="Z275" s="1"/>
      <c r="AA275" s="1"/>
      <c r="AB275" s="1"/>
      <c r="AC275" s="1"/>
      <c r="AD275" s="1"/>
      <c r="AE275" s="1"/>
      <c r="AF275" s="1"/>
    </row>
    <row r="276" spans="1:32" ht="12.75">
      <c r="A276" s="1"/>
      <c r="B276" s="16"/>
      <c r="C276" s="3"/>
      <c r="D276" s="3"/>
      <c r="E276" s="3"/>
      <c r="F276" s="3"/>
      <c r="G276" s="138"/>
      <c r="H276" s="138"/>
      <c r="I276" s="138"/>
      <c r="J276" s="138"/>
      <c r="K276" s="138"/>
      <c r="L276" s="138"/>
      <c r="M276" s="138"/>
      <c r="N276" s="138"/>
      <c r="O276" s="138"/>
      <c r="P276" s="138"/>
      <c r="Q276" s="138"/>
      <c r="R276" s="138"/>
      <c r="S276" s="138"/>
      <c r="T276" s="138"/>
      <c r="U276" s="138"/>
      <c r="V276" s="1"/>
      <c r="W276" s="1"/>
      <c r="X276" s="1"/>
      <c r="Y276" s="1"/>
      <c r="Z276" s="1"/>
      <c r="AA276" s="1"/>
      <c r="AB276" s="1"/>
      <c r="AC276" s="1"/>
      <c r="AD276" s="1"/>
      <c r="AE276" s="1"/>
      <c r="AF276" s="1"/>
    </row>
    <row r="277" spans="1:32" ht="12.75">
      <c r="A277" s="1"/>
      <c r="B277" s="16"/>
      <c r="C277" s="3"/>
      <c r="D277" s="3"/>
      <c r="E277" s="3"/>
      <c r="F277" s="3"/>
      <c r="G277" s="138"/>
      <c r="H277" s="138"/>
      <c r="I277" s="138"/>
      <c r="J277" s="138"/>
      <c r="K277" s="138"/>
      <c r="L277" s="138"/>
      <c r="M277" s="138"/>
      <c r="N277" s="138"/>
      <c r="O277" s="138"/>
      <c r="P277" s="138"/>
      <c r="Q277" s="138"/>
      <c r="R277" s="138"/>
      <c r="S277" s="138"/>
      <c r="T277" s="138"/>
      <c r="U277" s="138"/>
      <c r="V277" s="1"/>
      <c r="W277" s="1"/>
      <c r="X277" s="1"/>
      <c r="Y277" s="1"/>
      <c r="Z277" s="1"/>
      <c r="AA277" s="1"/>
      <c r="AB277" s="1"/>
      <c r="AC277" s="1"/>
      <c r="AD277" s="1"/>
      <c r="AE277" s="1"/>
      <c r="AF277" s="1"/>
    </row>
    <row r="278" spans="1:32" ht="12.75">
      <c r="A278" s="1"/>
      <c r="B278" s="16"/>
      <c r="C278" s="3"/>
      <c r="D278" s="3"/>
      <c r="E278" s="3"/>
      <c r="F278" s="3"/>
      <c r="G278" s="138"/>
      <c r="H278" s="138"/>
      <c r="I278" s="138"/>
      <c r="J278" s="138"/>
      <c r="K278" s="138"/>
      <c r="L278" s="138"/>
      <c r="M278" s="138"/>
      <c r="N278" s="138"/>
      <c r="O278" s="138"/>
      <c r="P278" s="138"/>
      <c r="Q278" s="138"/>
      <c r="R278" s="138"/>
      <c r="S278" s="138"/>
      <c r="T278" s="138"/>
      <c r="U278" s="138"/>
      <c r="V278" s="1"/>
      <c r="W278" s="1"/>
      <c r="X278" s="1"/>
      <c r="Y278" s="1"/>
      <c r="Z278" s="1"/>
      <c r="AA278" s="1"/>
      <c r="AB278" s="1"/>
      <c r="AC278" s="1"/>
      <c r="AD278" s="1"/>
      <c r="AE278" s="1"/>
      <c r="AF278" s="1"/>
    </row>
    <row r="279" spans="1:32" ht="12.75">
      <c r="A279" s="1"/>
      <c r="B279" s="16"/>
      <c r="C279" s="3"/>
      <c r="D279" s="3"/>
      <c r="E279" s="3"/>
      <c r="F279" s="3"/>
      <c r="G279" s="138"/>
      <c r="H279" s="138"/>
      <c r="I279" s="138"/>
      <c r="J279" s="138"/>
      <c r="K279" s="138"/>
      <c r="L279" s="138"/>
      <c r="M279" s="138"/>
      <c r="N279" s="138"/>
      <c r="O279" s="138"/>
      <c r="P279" s="138"/>
      <c r="Q279" s="138"/>
      <c r="R279" s="138"/>
      <c r="S279" s="138"/>
      <c r="T279" s="138"/>
      <c r="U279" s="138"/>
      <c r="V279" s="1"/>
      <c r="W279" s="1"/>
      <c r="X279" s="1"/>
      <c r="Y279" s="1"/>
      <c r="Z279" s="1"/>
      <c r="AA279" s="1"/>
      <c r="AB279" s="1"/>
      <c r="AC279" s="1"/>
      <c r="AD279" s="1"/>
      <c r="AE279" s="1"/>
      <c r="AF279" s="1"/>
    </row>
    <row r="280" spans="1:32" ht="12.75">
      <c r="A280" s="1"/>
      <c r="B280" s="16"/>
      <c r="C280" s="3"/>
      <c r="D280" s="3"/>
      <c r="E280" s="3"/>
      <c r="F280" s="3"/>
      <c r="G280" s="138"/>
      <c r="H280" s="138"/>
      <c r="I280" s="138"/>
      <c r="J280" s="138"/>
      <c r="K280" s="138"/>
      <c r="L280" s="138"/>
      <c r="M280" s="138"/>
      <c r="N280" s="138"/>
      <c r="O280" s="138"/>
      <c r="P280" s="138"/>
      <c r="Q280" s="138"/>
      <c r="R280" s="138"/>
      <c r="S280" s="138"/>
      <c r="T280" s="138"/>
      <c r="U280" s="138"/>
      <c r="V280" s="1"/>
      <c r="W280" s="1"/>
      <c r="X280" s="1"/>
      <c r="Y280" s="1"/>
      <c r="Z280" s="1"/>
      <c r="AA280" s="1"/>
      <c r="AB280" s="1"/>
      <c r="AC280" s="1"/>
      <c r="AD280" s="1"/>
      <c r="AE280" s="1"/>
      <c r="AF280" s="1"/>
    </row>
    <row r="281" spans="1:32" ht="12.75">
      <c r="A281" s="1"/>
      <c r="B281" s="16"/>
      <c r="C281" s="3"/>
      <c r="D281" s="3"/>
      <c r="E281" s="3"/>
      <c r="F281" s="3"/>
      <c r="G281" s="138"/>
      <c r="H281" s="138"/>
      <c r="I281" s="138"/>
      <c r="J281" s="138"/>
      <c r="K281" s="138"/>
      <c r="L281" s="138"/>
      <c r="M281" s="138"/>
      <c r="N281" s="138"/>
      <c r="O281" s="138"/>
      <c r="P281" s="138"/>
      <c r="Q281" s="138"/>
      <c r="R281" s="138"/>
      <c r="S281" s="138"/>
      <c r="T281" s="138"/>
      <c r="U281" s="138"/>
      <c r="V281" s="1"/>
      <c r="W281" s="1"/>
      <c r="X281" s="1"/>
      <c r="Y281" s="1"/>
      <c r="Z281" s="1"/>
      <c r="AA281" s="1"/>
      <c r="AB281" s="1"/>
      <c r="AC281" s="1"/>
      <c r="AD281" s="1"/>
      <c r="AE281" s="1"/>
      <c r="AF281" s="1"/>
    </row>
    <row r="282" spans="1:32" ht="12.75">
      <c r="A282" s="1"/>
      <c r="B282" s="16"/>
      <c r="C282" s="3"/>
      <c r="D282" s="3"/>
      <c r="E282" s="3"/>
      <c r="F282" s="3"/>
      <c r="G282" s="138"/>
      <c r="H282" s="138"/>
      <c r="I282" s="138"/>
      <c r="J282" s="138"/>
      <c r="K282" s="138"/>
      <c r="L282" s="138"/>
      <c r="M282" s="138"/>
      <c r="N282" s="138"/>
      <c r="O282" s="138"/>
      <c r="P282" s="138"/>
      <c r="Q282" s="138"/>
      <c r="R282" s="138"/>
      <c r="S282" s="138"/>
      <c r="T282" s="138"/>
      <c r="U282" s="138"/>
      <c r="V282" s="1"/>
      <c r="W282" s="1"/>
      <c r="X282" s="1"/>
      <c r="Y282" s="1"/>
      <c r="Z282" s="1"/>
      <c r="AA282" s="1"/>
      <c r="AB282" s="1"/>
      <c r="AC282" s="1"/>
      <c r="AD282" s="1"/>
      <c r="AE282" s="1"/>
      <c r="AF282" s="1"/>
    </row>
    <row r="283" spans="1:32" ht="12.75">
      <c r="A283" s="1"/>
      <c r="B283" s="16"/>
      <c r="C283" s="3"/>
      <c r="D283" s="3"/>
      <c r="E283" s="3"/>
      <c r="F283" s="3"/>
      <c r="G283" s="138"/>
      <c r="H283" s="138"/>
      <c r="I283" s="138"/>
      <c r="J283" s="138"/>
      <c r="K283" s="138"/>
      <c r="L283" s="138"/>
      <c r="M283" s="138"/>
      <c r="N283" s="138"/>
      <c r="O283" s="138"/>
      <c r="P283" s="138"/>
      <c r="Q283" s="138"/>
      <c r="R283" s="138"/>
      <c r="S283" s="138"/>
      <c r="T283" s="138"/>
      <c r="U283" s="138"/>
      <c r="V283" s="1"/>
      <c r="W283" s="1"/>
      <c r="X283" s="1"/>
      <c r="Y283" s="1"/>
      <c r="Z283" s="1"/>
      <c r="AA283" s="1"/>
      <c r="AB283" s="1"/>
      <c r="AC283" s="1"/>
      <c r="AD283" s="1"/>
      <c r="AE283" s="1"/>
      <c r="AF283" s="1"/>
    </row>
    <row r="284" spans="1:32" ht="12.75">
      <c r="A284" s="1"/>
      <c r="B284" s="16"/>
      <c r="C284" s="3"/>
      <c r="D284" s="3"/>
      <c r="E284" s="3"/>
      <c r="F284" s="3"/>
      <c r="G284" s="138"/>
      <c r="H284" s="138"/>
      <c r="I284" s="138"/>
      <c r="J284" s="138"/>
      <c r="K284" s="138"/>
      <c r="L284" s="138"/>
      <c r="M284" s="138"/>
      <c r="N284" s="138"/>
      <c r="O284" s="138"/>
      <c r="P284" s="138"/>
      <c r="Q284" s="138"/>
      <c r="R284" s="138"/>
      <c r="S284" s="138"/>
      <c r="T284" s="138"/>
      <c r="U284" s="138"/>
      <c r="V284" s="1"/>
      <c r="W284" s="1"/>
      <c r="X284" s="1"/>
      <c r="Y284" s="1"/>
      <c r="Z284" s="1"/>
      <c r="AA284" s="1"/>
      <c r="AB284" s="1"/>
      <c r="AC284" s="1"/>
      <c r="AD284" s="1"/>
      <c r="AE284" s="1"/>
      <c r="AF284" s="1"/>
    </row>
    <row r="285" spans="1:32" ht="12.75">
      <c r="A285" s="1"/>
      <c r="B285" s="16"/>
      <c r="C285" s="3"/>
      <c r="D285" s="3"/>
      <c r="E285" s="3"/>
      <c r="F285" s="3"/>
      <c r="G285" s="138"/>
      <c r="H285" s="138"/>
      <c r="I285" s="138"/>
      <c r="J285" s="138"/>
      <c r="K285" s="138"/>
      <c r="L285" s="138"/>
      <c r="M285" s="138"/>
      <c r="N285" s="138"/>
      <c r="O285" s="138"/>
      <c r="P285" s="138"/>
      <c r="Q285" s="138"/>
      <c r="R285" s="138"/>
      <c r="S285" s="138"/>
      <c r="T285" s="138"/>
      <c r="U285" s="138"/>
      <c r="V285" s="1"/>
      <c r="W285" s="1"/>
      <c r="X285" s="1"/>
      <c r="Y285" s="1"/>
      <c r="Z285" s="1"/>
      <c r="AA285" s="1"/>
      <c r="AB285" s="1"/>
      <c r="AC285" s="1"/>
      <c r="AD285" s="1"/>
      <c r="AE285" s="1"/>
      <c r="AF285" s="1"/>
    </row>
    <row r="286" spans="1:32" ht="12.75">
      <c r="A286" s="1"/>
      <c r="B286" s="16"/>
      <c r="C286" s="3"/>
      <c r="D286" s="3"/>
      <c r="E286" s="3"/>
      <c r="F286" s="3"/>
      <c r="G286" s="138"/>
      <c r="H286" s="138"/>
      <c r="I286" s="138"/>
      <c r="J286" s="138"/>
      <c r="K286" s="138"/>
      <c r="L286" s="138"/>
      <c r="M286" s="138"/>
      <c r="N286" s="138"/>
      <c r="O286" s="138"/>
      <c r="P286" s="138"/>
      <c r="Q286" s="138"/>
      <c r="R286" s="138"/>
      <c r="S286" s="138"/>
      <c r="T286" s="138"/>
      <c r="U286" s="138"/>
      <c r="V286" s="1"/>
      <c r="W286" s="1"/>
      <c r="X286" s="1"/>
      <c r="Y286" s="1"/>
      <c r="Z286" s="1"/>
      <c r="AA286" s="1"/>
      <c r="AB286" s="1"/>
      <c r="AC286" s="1"/>
      <c r="AD286" s="1"/>
      <c r="AE286" s="1"/>
      <c r="AF286" s="1"/>
    </row>
    <row r="287" spans="1:32" ht="12.75">
      <c r="A287" s="1"/>
      <c r="B287" s="16"/>
      <c r="C287" s="3"/>
      <c r="D287" s="3"/>
      <c r="E287" s="3"/>
      <c r="F287" s="3"/>
      <c r="G287" s="138"/>
      <c r="H287" s="138"/>
      <c r="I287" s="138"/>
      <c r="J287" s="138"/>
      <c r="K287" s="138"/>
      <c r="L287" s="138"/>
      <c r="M287" s="138"/>
      <c r="N287" s="138"/>
      <c r="O287" s="138"/>
      <c r="P287" s="138"/>
      <c r="Q287" s="138"/>
      <c r="R287" s="138"/>
      <c r="S287" s="138"/>
      <c r="T287" s="138"/>
      <c r="U287" s="138"/>
      <c r="V287" s="1"/>
      <c r="W287" s="1"/>
      <c r="X287" s="1"/>
      <c r="Y287" s="1"/>
      <c r="Z287" s="1"/>
      <c r="AA287" s="1"/>
      <c r="AB287" s="1"/>
      <c r="AC287" s="1"/>
      <c r="AD287" s="1"/>
      <c r="AE287" s="1"/>
      <c r="AF287" s="1"/>
    </row>
    <row r="288" spans="1:32" ht="12.75">
      <c r="A288" s="1"/>
      <c r="B288" s="16"/>
      <c r="C288" s="3"/>
      <c r="D288" s="3"/>
      <c r="E288" s="3"/>
      <c r="F288" s="3"/>
      <c r="G288" s="138"/>
      <c r="H288" s="138"/>
      <c r="I288" s="138"/>
      <c r="J288" s="138"/>
      <c r="K288" s="138"/>
      <c r="L288" s="138"/>
      <c r="M288" s="138"/>
      <c r="N288" s="138"/>
      <c r="O288" s="138"/>
      <c r="P288" s="138"/>
      <c r="Q288" s="138"/>
      <c r="R288" s="138"/>
      <c r="S288" s="138"/>
      <c r="T288" s="138"/>
      <c r="U288" s="138"/>
      <c r="V288" s="1"/>
      <c r="W288" s="1"/>
      <c r="X288" s="1"/>
      <c r="Y288" s="1"/>
      <c r="Z288" s="1"/>
      <c r="AA288" s="1"/>
      <c r="AB288" s="1"/>
      <c r="AC288" s="1"/>
      <c r="AD288" s="1"/>
      <c r="AE288" s="1"/>
      <c r="AF288" s="1"/>
    </row>
    <row r="289" spans="1:32" ht="12.75">
      <c r="A289" s="1"/>
      <c r="B289" s="16"/>
      <c r="C289" s="3"/>
      <c r="D289" s="3"/>
      <c r="E289" s="3"/>
      <c r="F289" s="3"/>
      <c r="G289" s="138"/>
      <c r="H289" s="138"/>
      <c r="I289" s="138"/>
      <c r="J289" s="138"/>
      <c r="K289" s="138"/>
      <c r="L289" s="138"/>
      <c r="M289" s="138"/>
      <c r="N289" s="138"/>
      <c r="O289" s="138"/>
      <c r="P289" s="138"/>
      <c r="Q289" s="138"/>
      <c r="R289" s="138"/>
      <c r="S289" s="138"/>
      <c r="T289" s="138"/>
      <c r="U289" s="138"/>
      <c r="V289" s="1"/>
      <c r="W289" s="1"/>
      <c r="X289" s="1"/>
      <c r="Y289" s="1"/>
      <c r="Z289" s="1"/>
      <c r="AA289" s="1"/>
      <c r="AB289" s="1"/>
      <c r="AC289" s="1"/>
      <c r="AD289" s="1"/>
      <c r="AE289" s="1"/>
      <c r="AF289" s="1"/>
    </row>
    <row r="290" spans="1:32" ht="12.75">
      <c r="A290" s="1"/>
      <c r="B290" s="16"/>
      <c r="C290" s="3"/>
      <c r="D290" s="3"/>
      <c r="E290" s="3"/>
      <c r="F290" s="3"/>
      <c r="G290" s="138"/>
      <c r="H290" s="138"/>
      <c r="I290" s="138"/>
      <c r="J290" s="138"/>
      <c r="K290" s="138"/>
      <c r="L290" s="138"/>
      <c r="M290" s="138"/>
      <c r="N290" s="138"/>
      <c r="O290" s="138"/>
      <c r="P290" s="138"/>
      <c r="Q290" s="138"/>
      <c r="R290" s="138"/>
      <c r="S290" s="138"/>
      <c r="T290" s="138"/>
      <c r="U290" s="138"/>
      <c r="V290" s="1"/>
      <c r="W290" s="1"/>
      <c r="X290" s="1"/>
      <c r="Y290" s="1"/>
      <c r="Z290" s="1"/>
      <c r="AA290" s="1"/>
      <c r="AB290" s="1"/>
      <c r="AC290" s="1"/>
      <c r="AD290" s="1"/>
      <c r="AE290" s="1"/>
      <c r="AF290" s="1"/>
    </row>
    <row r="291" spans="1:32" ht="12.75">
      <c r="A291" s="1"/>
      <c r="B291" s="16"/>
      <c r="C291" s="3"/>
      <c r="D291" s="3"/>
      <c r="E291" s="3"/>
      <c r="F291" s="3"/>
      <c r="G291" s="138"/>
      <c r="H291" s="138"/>
      <c r="I291" s="138"/>
      <c r="J291" s="138"/>
      <c r="K291" s="138"/>
      <c r="L291" s="138"/>
      <c r="M291" s="138"/>
      <c r="N291" s="138"/>
      <c r="O291" s="138"/>
      <c r="P291" s="138"/>
      <c r="Q291" s="138"/>
      <c r="R291" s="138"/>
      <c r="S291" s="138"/>
      <c r="T291" s="138"/>
      <c r="U291" s="138"/>
      <c r="V291" s="1"/>
      <c r="W291" s="1"/>
      <c r="X291" s="1"/>
      <c r="Y291" s="1"/>
      <c r="Z291" s="1"/>
      <c r="AA291" s="1"/>
      <c r="AB291" s="1"/>
      <c r="AC291" s="1"/>
      <c r="AD291" s="1"/>
      <c r="AE291" s="1"/>
      <c r="AF291" s="1"/>
    </row>
    <row r="292" spans="1:32" ht="12.75">
      <c r="A292" s="1"/>
      <c r="B292" s="16"/>
      <c r="C292" s="3"/>
      <c r="D292" s="3"/>
      <c r="E292" s="3"/>
      <c r="F292" s="3"/>
      <c r="G292" s="138"/>
      <c r="H292" s="138"/>
      <c r="I292" s="138"/>
      <c r="J292" s="138"/>
      <c r="K292" s="138"/>
      <c r="L292" s="138"/>
      <c r="M292" s="138"/>
      <c r="N292" s="138"/>
      <c r="O292" s="138"/>
      <c r="P292" s="138"/>
      <c r="Q292" s="138"/>
      <c r="R292" s="138"/>
      <c r="S292" s="138"/>
      <c r="T292" s="138"/>
      <c r="U292" s="138"/>
      <c r="V292" s="1"/>
      <c r="W292" s="1"/>
      <c r="X292" s="1"/>
      <c r="Y292" s="1"/>
      <c r="Z292" s="1"/>
      <c r="AA292" s="1"/>
      <c r="AB292" s="1"/>
      <c r="AC292" s="1"/>
      <c r="AD292" s="1"/>
      <c r="AE292" s="1"/>
      <c r="AF292" s="1"/>
    </row>
    <row r="293" spans="1:32" ht="12.75">
      <c r="A293" s="1"/>
      <c r="B293" s="16"/>
      <c r="C293" s="3"/>
      <c r="D293" s="3"/>
      <c r="E293" s="3"/>
      <c r="F293" s="3"/>
      <c r="G293" s="138"/>
      <c r="H293" s="138"/>
      <c r="I293" s="138"/>
      <c r="J293" s="138"/>
      <c r="K293" s="138"/>
      <c r="L293" s="138"/>
      <c r="M293" s="138"/>
      <c r="N293" s="138"/>
      <c r="O293" s="138"/>
      <c r="P293" s="138"/>
      <c r="Q293" s="138"/>
      <c r="R293" s="138"/>
      <c r="S293" s="138"/>
      <c r="T293" s="138"/>
      <c r="U293" s="138"/>
      <c r="V293" s="1"/>
      <c r="W293" s="1"/>
      <c r="X293" s="1"/>
      <c r="Y293" s="1"/>
      <c r="Z293" s="1"/>
      <c r="AA293" s="1"/>
      <c r="AB293" s="1"/>
      <c r="AC293" s="1"/>
      <c r="AD293" s="1"/>
      <c r="AE293" s="1"/>
      <c r="AF293" s="1"/>
    </row>
    <row r="294" spans="1:32" ht="12.75">
      <c r="A294" s="1"/>
      <c r="B294" s="16"/>
      <c r="C294" s="3"/>
      <c r="D294" s="3"/>
      <c r="E294" s="3"/>
      <c r="F294" s="3"/>
      <c r="G294" s="138"/>
      <c r="H294" s="138"/>
      <c r="I294" s="138"/>
      <c r="J294" s="138"/>
      <c r="K294" s="138"/>
      <c r="L294" s="138"/>
      <c r="M294" s="138"/>
      <c r="N294" s="138"/>
      <c r="O294" s="138"/>
      <c r="P294" s="138"/>
      <c r="Q294" s="138"/>
      <c r="R294" s="138"/>
      <c r="S294" s="138"/>
      <c r="T294" s="138"/>
      <c r="U294" s="138"/>
      <c r="V294" s="1"/>
      <c r="W294" s="1"/>
      <c r="X294" s="1"/>
      <c r="Y294" s="1"/>
      <c r="Z294" s="1"/>
      <c r="AA294" s="1"/>
      <c r="AB294" s="1"/>
      <c r="AC294" s="1"/>
      <c r="AD294" s="1"/>
      <c r="AE294" s="1"/>
      <c r="AF294" s="1"/>
    </row>
    <row r="295" spans="1:32" ht="12.75">
      <c r="A295" s="1"/>
      <c r="B295" s="16"/>
      <c r="C295" s="3"/>
      <c r="D295" s="3"/>
      <c r="E295" s="3"/>
      <c r="F295" s="3"/>
      <c r="G295" s="138"/>
      <c r="H295" s="138"/>
      <c r="I295" s="138"/>
      <c r="J295" s="138"/>
      <c r="K295" s="138"/>
      <c r="L295" s="138"/>
      <c r="M295" s="138"/>
      <c r="N295" s="138"/>
      <c r="O295" s="138"/>
      <c r="P295" s="138"/>
      <c r="Q295" s="138"/>
      <c r="R295" s="138"/>
      <c r="S295" s="138"/>
      <c r="T295" s="138"/>
      <c r="U295" s="138"/>
      <c r="V295" s="1"/>
      <c r="W295" s="1"/>
      <c r="X295" s="1"/>
      <c r="Y295" s="1"/>
      <c r="Z295" s="1"/>
      <c r="AA295" s="1"/>
      <c r="AB295" s="1"/>
      <c r="AC295" s="1"/>
      <c r="AD295" s="1"/>
      <c r="AE295" s="1"/>
      <c r="AF295" s="1"/>
    </row>
    <row r="296" spans="1:32" ht="12.75">
      <c r="A296" s="1"/>
      <c r="B296" s="16"/>
      <c r="C296" s="3"/>
      <c r="D296" s="3"/>
      <c r="E296" s="3"/>
      <c r="F296" s="3"/>
      <c r="G296" s="138"/>
      <c r="H296" s="138"/>
      <c r="I296" s="138"/>
      <c r="J296" s="138"/>
      <c r="K296" s="138"/>
      <c r="L296" s="138"/>
      <c r="M296" s="138"/>
      <c r="N296" s="138"/>
      <c r="O296" s="138"/>
      <c r="P296" s="138"/>
      <c r="Q296" s="138"/>
      <c r="R296" s="138"/>
      <c r="S296" s="138"/>
      <c r="T296" s="138"/>
      <c r="U296" s="138"/>
      <c r="V296" s="1"/>
      <c r="W296" s="1"/>
      <c r="X296" s="1"/>
      <c r="Y296" s="1"/>
      <c r="Z296" s="1"/>
      <c r="AA296" s="1"/>
      <c r="AB296" s="1"/>
      <c r="AC296" s="1"/>
      <c r="AD296" s="1"/>
      <c r="AE296" s="1"/>
      <c r="AF296" s="1"/>
    </row>
    <row r="297" spans="1:32" ht="12.75">
      <c r="A297" s="1"/>
      <c r="B297" s="16"/>
      <c r="C297" s="3"/>
      <c r="D297" s="3"/>
      <c r="E297" s="3"/>
      <c r="F297" s="3"/>
      <c r="G297" s="138"/>
      <c r="H297" s="138"/>
      <c r="I297" s="138"/>
      <c r="J297" s="138"/>
      <c r="K297" s="138"/>
      <c r="L297" s="138"/>
      <c r="M297" s="138"/>
      <c r="N297" s="138"/>
      <c r="O297" s="138"/>
      <c r="P297" s="138"/>
      <c r="Q297" s="138"/>
      <c r="R297" s="138"/>
      <c r="S297" s="138"/>
      <c r="T297" s="138"/>
      <c r="U297" s="138"/>
      <c r="V297" s="1"/>
      <c r="W297" s="1"/>
      <c r="X297" s="1"/>
      <c r="Y297" s="1"/>
      <c r="Z297" s="1"/>
      <c r="AA297" s="1"/>
      <c r="AB297" s="1"/>
      <c r="AC297" s="1"/>
      <c r="AD297" s="1"/>
      <c r="AE297" s="1"/>
      <c r="AF297" s="1"/>
    </row>
    <row r="298" spans="1:32" ht="12.75">
      <c r="A298" s="1"/>
      <c r="B298" s="16"/>
      <c r="C298" s="3"/>
      <c r="D298" s="3"/>
      <c r="E298" s="3"/>
      <c r="F298" s="3"/>
      <c r="G298" s="138"/>
      <c r="H298" s="138"/>
      <c r="I298" s="138"/>
      <c r="J298" s="138"/>
      <c r="K298" s="138"/>
      <c r="L298" s="138"/>
      <c r="M298" s="138"/>
      <c r="N298" s="138"/>
      <c r="O298" s="138"/>
      <c r="P298" s="138"/>
      <c r="Q298" s="138"/>
      <c r="R298" s="138"/>
      <c r="S298" s="138"/>
      <c r="T298" s="138"/>
      <c r="U298" s="138"/>
      <c r="V298" s="1"/>
      <c r="W298" s="1"/>
      <c r="X298" s="1"/>
      <c r="Y298" s="1"/>
      <c r="Z298" s="1"/>
      <c r="AA298" s="1"/>
      <c r="AB298" s="1"/>
      <c r="AC298" s="1"/>
      <c r="AD298" s="1"/>
      <c r="AE298" s="1"/>
      <c r="AF298" s="1"/>
    </row>
    <row r="299" spans="1:32" ht="12.75">
      <c r="A299" s="1"/>
      <c r="B299" s="16"/>
      <c r="C299" s="3"/>
      <c r="D299" s="3"/>
      <c r="E299" s="3"/>
      <c r="F299" s="3"/>
      <c r="G299" s="138"/>
      <c r="H299" s="138"/>
      <c r="I299" s="138"/>
      <c r="J299" s="138"/>
      <c r="K299" s="138"/>
      <c r="L299" s="138"/>
      <c r="M299" s="138"/>
      <c r="N299" s="138"/>
      <c r="O299" s="138"/>
      <c r="P299" s="138"/>
      <c r="Q299" s="138"/>
      <c r="R299" s="138"/>
      <c r="S299" s="138"/>
      <c r="T299" s="138"/>
      <c r="U299" s="138"/>
      <c r="V299" s="1"/>
      <c r="W299" s="1"/>
      <c r="X299" s="1"/>
      <c r="Y299" s="1"/>
      <c r="Z299" s="1"/>
      <c r="AA299" s="1"/>
      <c r="AB299" s="1"/>
      <c r="AC299" s="1"/>
      <c r="AD299" s="1"/>
      <c r="AE299" s="1"/>
      <c r="AF299" s="1"/>
    </row>
    <row r="300" spans="1:32" ht="12.75">
      <c r="A300" s="1"/>
      <c r="B300" s="16"/>
      <c r="C300" s="3"/>
      <c r="D300" s="3"/>
      <c r="E300" s="3"/>
      <c r="F300" s="3"/>
      <c r="G300" s="138"/>
      <c r="H300" s="138"/>
      <c r="I300" s="138"/>
      <c r="J300" s="138"/>
      <c r="K300" s="138"/>
      <c r="L300" s="138"/>
      <c r="M300" s="138"/>
      <c r="N300" s="138"/>
      <c r="O300" s="138"/>
      <c r="P300" s="138"/>
      <c r="Q300" s="138"/>
      <c r="R300" s="138"/>
      <c r="S300" s="138"/>
      <c r="T300" s="138"/>
      <c r="U300" s="138"/>
      <c r="V300" s="1"/>
      <c r="W300" s="1"/>
      <c r="X300" s="1"/>
      <c r="Y300" s="1"/>
      <c r="Z300" s="1"/>
      <c r="AA300" s="1"/>
      <c r="AB300" s="1"/>
      <c r="AC300" s="1"/>
      <c r="AD300" s="1"/>
      <c r="AE300" s="1"/>
      <c r="AF300" s="1"/>
    </row>
    <row r="301" spans="1:32" ht="12.75">
      <c r="A301" s="1"/>
      <c r="B301" s="16"/>
      <c r="C301" s="3"/>
      <c r="D301" s="3"/>
      <c r="E301" s="3"/>
      <c r="F301" s="3"/>
      <c r="G301" s="138"/>
      <c r="H301" s="138"/>
      <c r="I301" s="138"/>
      <c r="J301" s="138"/>
      <c r="K301" s="138"/>
      <c r="L301" s="138"/>
      <c r="M301" s="138"/>
      <c r="N301" s="138"/>
      <c r="O301" s="138"/>
      <c r="P301" s="138"/>
      <c r="Q301" s="138"/>
      <c r="R301" s="138"/>
      <c r="S301" s="138"/>
      <c r="T301" s="138"/>
      <c r="U301" s="138"/>
      <c r="V301" s="1"/>
      <c r="W301" s="1"/>
      <c r="X301" s="1"/>
      <c r="Y301" s="1"/>
      <c r="Z301" s="1"/>
      <c r="AA301" s="1"/>
      <c r="AB301" s="1"/>
      <c r="AC301" s="1"/>
      <c r="AD301" s="1"/>
      <c r="AE301" s="1"/>
      <c r="AF301" s="1"/>
    </row>
    <row r="302" spans="1:32" ht="12.75">
      <c r="A302" s="1"/>
      <c r="B302" s="16"/>
      <c r="C302" s="3"/>
      <c r="D302" s="3"/>
      <c r="E302" s="3"/>
      <c r="F302" s="3"/>
      <c r="G302" s="138"/>
      <c r="H302" s="138"/>
      <c r="I302" s="138"/>
      <c r="J302" s="138"/>
      <c r="K302" s="138"/>
      <c r="L302" s="138"/>
      <c r="M302" s="138"/>
      <c r="N302" s="138"/>
      <c r="O302" s="138"/>
      <c r="P302" s="138"/>
      <c r="Q302" s="138"/>
      <c r="R302" s="138"/>
      <c r="S302" s="138"/>
      <c r="T302" s="138"/>
      <c r="U302" s="138"/>
      <c r="V302" s="1"/>
      <c r="W302" s="1"/>
      <c r="X302" s="1"/>
      <c r="Y302" s="1"/>
      <c r="Z302" s="1"/>
      <c r="AA302" s="1"/>
      <c r="AB302" s="1"/>
      <c r="AC302" s="1"/>
      <c r="AD302" s="1"/>
      <c r="AE302" s="1"/>
      <c r="AF302" s="1"/>
    </row>
    <row r="303" spans="1:32" ht="12.75">
      <c r="A303" s="1"/>
      <c r="B303" s="16"/>
      <c r="C303" s="3"/>
      <c r="D303" s="3"/>
      <c r="E303" s="3"/>
      <c r="F303" s="3"/>
      <c r="G303" s="138"/>
      <c r="H303" s="138"/>
      <c r="I303" s="138"/>
      <c r="J303" s="138"/>
      <c r="K303" s="138"/>
      <c r="L303" s="138"/>
      <c r="M303" s="138"/>
      <c r="N303" s="138"/>
      <c r="O303" s="138"/>
      <c r="P303" s="138"/>
      <c r="Q303" s="138"/>
      <c r="R303" s="138"/>
      <c r="S303" s="138"/>
      <c r="T303" s="138"/>
      <c r="U303" s="138"/>
      <c r="V303" s="1"/>
      <c r="W303" s="1"/>
      <c r="X303" s="1"/>
      <c r="Y303" s="1"/>
      <c r="Z303" s="1"/>
      <c r="AA303" s="1"/>
      <c r="AB303" s="1"/>
      <c r="AC303" s="1"/>
      <c r="AD303" s="1"/>
      <c r="AE303" s="1"/>
      <c r="AF303" s="1"/>
    </row>
    <row r="304" spans="1:32" ht="12.75">
      <c r="A304" s="1"/>
      <c r="B304" s="16"/>
      <c r="C304" s="3"/>
      <c r="D304" s="3"/>
      <c r="E304" s="3"/>
      <c r="F304" s="3"/>
      <c r="G304" s="138"/>
      <c r="H304" s="138"/>
      <c r="I304" s="138"/>
      <c r="J304" s="138"/>
      <c r="K304" s="138"/>
      <c r="L304" s="138"/>
      <c r="M304" s="138"/>
      <c r="N304" s="138"/>
      <c r="O304" s="138"/>
      <c r="P304" s="138"/>
      <c r="Q304" s="138"/>
      <c r="R304" s="138"/>
      <c r="S304" s="138"/>
      <c r="T304" s="138"/>
      <c r="U304" s="138"/>
      <c r="V304" s="1"/>
      <c r="W304" s="1"/>
      <c r="X304" s="1"/>
      <c r="Y304" s="1"/>
      <c r="Z304" s="1"/>
      <c r="AA304" s="1"/>
      <c r="AB304" s="1"/>
      <c r="AC304" s="1"/>
      <c r="AD304" s="1"/>
      <c r="AE304" s="1"/>
      <c r="AF304" s="1"/>
    </row>
    <row r="305" spans="1:32" ht="12.75">
      <c r="A305" s="1"/>
      <c r="B305" s="16"/>
      <c r="C305" s="3"/>
      <c r="D305" s="3"/>
      <c r="E305" s="3"/>
      <c r="F305" s="3"/>
      <c r="G305" s="138"/>
      <c r="H305" s="138"/>
      <c r="I305" s="138"/>
      <c r="J305" s="138"/>
      <c r="K305" s="138"/>
      <c r="L305" s="138"/>
      <c r="M305" s="138"/>
      <c r="N305" s="138"/>
      <c r="O305" s="138"/>
      <c r="P305" s="138"/>
      <c r="Q305" s="138"/>
      <c r="R305" s="138"/>
      <c r="S305" s="138"/>
      <c r="T305" s="138"/>
      <c r="U305" s="138"/>
      <c r="V305" s="1"/>
      <c r="W305" s="1"/>
      <c r="X305" s="1"/>
      <c r="Y305" s="1"/>
      <c r="Z305" s="1"/>
      <c r="AA305" s="1"/>
      <c r="AB305" s="1"/>
      <c r="AC305" s="1"/>
      <c r="AD305" s="1"/>
      <c r="AE305" s="1"/>
      <c r="AF305" s="1"/>
    </row>
    <row r="306" spans="1:32" ht="12.75">
      <c r="A306" s="1"/>
      <c r="B306" s="16"/>
      <c r="C306" s="3"/>
      <c r="D306" s="3"/>
      <c r="E306" s="3"/>
      <c r="F306" s="3"/>
      <c r="G306" s="138"/>
      <c r="H306" s="138"/>
      <c r="I306" s="138"/>
      <c r="J306" s="138"/>
      <c r="K306" s="138"/>
      <c r="L306" s="138"/>
      <c r="M306" s="138"/>
      <c r="N306" s="138"/>
      <c r="O306" s="138"/>
      <c r="P306" s="138"/>
      <c r="Q306" s="138"/>
      <c r="R306" s="138"/>
      <c r="S306" s="138"/>
      <c r="T306" s="138"/>
      <c r="U306" s="138"/>
      <c r="V306" s="1"/>
      <c r="W306" s="1"/>
      <c r="X306" s="1"/>
      <c r="Y306" s="1"/>
      <c r="Z306" s="1"/>
      <c r="AA306" s="1"/>
      <c r="AB306" s="1"/>
      <c r="AC306" s="1"/>
      <c r="AD306" s="1"/>
      <c r="AE306" s="1"/>
      <c r="AF306" s="1"/>
    </row>
    <row r="307" spans="1:32" ht="12.75">
      <c r="A307" s="1"/>
      <c r="B307" s="16"/>
      <c r="C307" s="3"/>
      <c r="D307" s="3"/>
      <c r="E307" s="3"/>
      <c r="F307" s="3"/>
      <c r="G307" s="138"/>
      <c r="H307" s="138"/>
      <c r="I307" s="138"/>
      <c r="J307" s="138"/>
      <c r="K307" s="138"/>
      <c r="L307" s="138"/>
      <c r="M307" s="138"/>
      <c r="N307" s="138"/>
      <c r="O307" s="138"/>
      <c r="P307" s="138"/>
      <c r="Q307" s="138"/>
      <c r="R307" s="138"/>
      <c r="S307" s="138"/>
      <c r="T307" s="138"/>
      <c r="U307" s="138"/>
      <c r="V307" s="1"/>
      <c r="W307" s="1"/>
      <c r="X307" s="1"/>
      <c r="Y307" s="1"/>
      <c r="Z307" s="1"/>
      <c r="AA307" s="1"/>
      <c r="AB307" s="1"/>
      <c r="AC307" s="1"/>
      <c r="AD307" s="1"/>
      <c r="AE307" s="1"/>
      <c r="AF307" s="1"/>
    </row>
    <row r="308" spans="1:32" ht="12.75">
      <c r="A308" s="1"/>
      <c r="B308" s="16"/>
      <c r="C308" s="3"/>
      <c r="D308" s="3"/>
      <c r="E308" s="3"/>
      <c r="F308" s="3"/>
      <c r="G308" s="138"/>
      <c r="H308" s="138"/>
      <c r="I308" s="138"/>
      <c r="J308" s="138"/>
      <c r="K308" s="138"/>
      <c r="L308" s="138"/>
      <c r="M308" s="138"/>
      <c r="N308" s="138"/>
      <c r="O308" s="138"/>
      <c r="P308" s="138"/>
      <c r="Q308" s="138"/>
      <c r="R308" s="138"/>
      <c r="S308" s="138"/>
      <c r="T308" s="138"/>
      <c r="U308" s="138"/>
      <c r="V308" s="1"/>
      <c r="W308" s="1"/>
      <c r="X308" s="1"/>
      <c r="Y308" s="1"/>
      <c r="Z308" s="1"/>
      <c r="AA308" s="1"/>
      <c r="AB308" s="1"/>
      <c r="AC308" s="1"/>
      <c r="AD308" s="1"/>
      <c r="AE308" s="1"/>
      <c r="AF308" s="1"/>
    </row>
    <row r="309" spans="1:32" ht="12.75">
      <c r="A309" s="1"/>
      <c r="B309" s="16"/>
      <c r="C309" s="3"/>
      <c r="D309" s="3"/>
      <c r="E309" s="3"/>
      <c r="F309" s="3"/>
      <c r="G309" s="138"/>
      <c r="H309" s="138"/>
      <c r="I309" s="138"/>
      <c r="J309" s="138"/>
      <c r="K309" s="138"/>
      <c r="L309" s="138"/>
      <c r="M309" s="138"/>
      <c r="N309" s="138"/>
      <c r="O309" s="138"/>
      <c r="P309" s="138"/>
      <c r="Q309" s="138"/>
      <c r="R309" s="138"/>
      <c r="S309" s="138"/>
      <c r="T309" s="138"/>
      <c r="U309" s="138"/>
      <c r="V309" s="1"/>
      <c r="W309" s="1"/>
      <c r="X309" s="1"/>
      <c r="Y309" s="1"/>
      <c r="Z309" s="1"/>
      <c r="AA309" s="1"/>
      <c r="AB309" s="1"/>
      <c r="AC309" s="1"/>
      <c r="AD309" s="1"/>
      <c r="AE309" s="1"/>
      <c r="AF309" s="1"/>
    </row>
    <row r="310" spans="1:32" ht="12.75">
      <c r="A310" s="1"/>
      <c r="B310" s="16"/>
      <c r="C310" s="3"/>
      <c r="D310" s="3"/>
      <c r="E310" s="3"/>
      <c r="F310" s="3"/>
      <c r="G310" s="138"/>
      <c r="H310" s="138"/>
      <c r="I310" s="138"/>
      <c r="J310" s="138"/>
      <c r="K310" s="138"/>
      <c r="L310" s="138"/>
      <c r="M310" s="138"/>
      <c r="N310" s="138"/>
      <c r="O310" s="138"/>
      <c r="P310" s="138"/>
      <c r="Q310" s="138"/>
      <c r="R310" s="138"/>
      <c r="S310" s="138"/>
      <c r="T310" s="138"/>
      <c r="U310" s="138"/>
      <c r="V310" s="1"/>
      <c r="W310" s="1"/>
      <c r="X310" s="1"/>
      <c r="Y310" s="1"/>
      <c r="Z310" s="1"/>
      <c r="AA310" s="1"/>
      <c r="AB310" s="1"/>
      <c r="AC310" s="1"/>
      <c r="AD310" s="1"/>
      <c r="AE310" s="1"/>
      <c r="AF310" s="1"/>
    </row>
    <row r="311" spans="1:32" ht="12.75">
      <c r="A311" s="1"/>
      <c r="B311" s="16"/>
      <c r="C311" s="3"/>
      <c r="D311" s="3"/>
      <c r="E311" s="3"/>
      <c r="F311" s="3"/>
      <c r="G311" s="138"/>
      <c r="H311" s="138"/>
      <c r="I311" s="138"/>
      <c r="J311" s="138"/>
      <c r="K311" s="138"/>
      <c r="L311" s="138"/>
      <c r="M311" s="138"/>
      <c r="N311" s="138"/>
      <c r="O311" s="138"/>
      <c r="P311" s="138"/>
      <c r="Q311" s="138"/>
      <c r="R311" s="138"/>
      <c r="S311" s="138"/>
      <c r="T311" s="138"/>
      <c r="U311" s="138"/>
      <c r="V311" s="1"/>
      <c r="W311" s="1"/>
      <c r="X311" s="1"/>
      <c r="Y311" s="1"/>
      <c r="Z311" s="1"/>
      <c r="AA311" s="1"/>
      <c r="AB311" s="1"/>
      <c r="AC311" s="1"/>
      <c r="AD311" s="1"/>
      <c r="AE311" s="1"/>
      <c r="AF311" s="1"/>
    </row>
    <row r="312" spans="1:32" ht="12.75">
      <c r="A312" s="1"/>
      <c r="B312" s="16"/>
      <c r="C312" s="3"/>
      <c r="D312" s="3"/>
      <c r="E312" s="3"/>
      <c r="F312" s="3"/>
      <c r="G312" s="138"/>
      <c r="H312" s="138"/>
      <c r="I312" s="138"/>
      <c r="J312" s="138"/>
      <c r="K312" s="138"/>
      <c r="L312" s="138"/>
      <c r="M312" s="138"/>
      <c r="N312" s="138"/>
      <c r="O312" s="138"/>
      <c r="P312" s="138"/>
      <c r="Q312" s="138"/>
      <c r="R312" s="138"/>
      <c r="S312" s="138"/>
      <c r="T312" s="138"/>
      <c r="U312" s="138"/>
      <c r="V312" s="1"/>
      <c r="W312" s="1"/>
      <c r="X312" s="1"/>
      <c r="Y312" s="1"/>
      <c r="Z312" s="1"/>
      <c r="AA312" s="1"/>
      <c r="AB312" s="1"/>
      <c r="AC312" s="1"/>
      <c r="AD312" s="1"/>
      <c r="AE312" s="1"/>
      <c r="AF312" s="1"/>
    </row>
    <row r="313" spans="1:32" ht="12.75">
      <c r="A313" s="1"/>
      <c r="B313" s="16"/>
      <c r="C313" s="3"/>
      <c r="D313" s="3"/>
      <c r="E313" s="3"/>
      <c r="F313" s="3"/>
      <c r="G313" s="138"/>
      <c r="H313" s="138"/>
      <c r="I313" s="138"/>
      <c r="J313" s="138"/>
      <c r="K313" s="138"/>
      <c r="L313" s="138"/>
      <c r="M313" s="138"/>
      <c r="N313" s="138"/>
      <c r="O313" s="138"/>
      <c r="P313" s="138"/>
      <c r="Q313" s="138"/>
      <c r="R313" s="138"/>
      <c r="S313" s="138"/>
      <c r="T313" s="138"/>
      <c r="U313" s="138"/>
      <c r="V313" s="1"/>
      <c r="W313" s="1"/>
      <c r="X313" s="1"/>
      <c r="Y313" s="1"/>
      <c r="Z313" s="1"/>
      <c r="AA313" s="1"/>
      <c r="AB313" s="1"/>
      <c r="AC313" s="1"/>
      <c r="AD313" s="1"/>
      <c r="AE313" s="1"/>
      <c r="AF313" s="1"/>
    </row>
    <row r="314" spans="1:32" ht="12.75">
      <c r="A314" s="1"/>
      <c r="B314" s="16"/>
      <c r="C314" s="3"/>
      <c r="D314" s="3"/>
      <c r="E314" s="3"/>
      <c r="F314" s="3"/>
      <c r="G314" s="138"/>
      <c r="H314" s="138"/>
      <c r="I314" s="138"/>
      <c r="J314" s="138"/>
      <c r="K314" s="138"/>
      <c r="L314" s="138"/>
      <c r="M314" s="138"/>
      <c r="N314" s="138"/>
      <c r="O314" s="138"/>
      <c r="P314" s="138"/>
      <c r="Q314" s="138"/>
      <c r="R314" s="138"/>
      <c r="S314" s="138"/>
      <c r="T314" s="138"/>
      <c r="U314" s="138"/>
      <c r="V314" s="1"/>
      <c r="W314" s="1"/>
      <c r="X314" s="1"/>
      <c r="Y314" s="1"/>
      <c r="Z314" s="1"/>
      <c r="AA314" s="1"/>
      <c r="AB314" s="1"/>
      <c r="AC314" s="1"/>
      <c r="AD314" s="1"/>
      <c r="AE314" s="1"/>
      <c r="AF314" s="1"/>
    </row>
    <row r="315" spans="1:32" ht="12.75">
      <c r="A315" s="1"/>
      <c r="B315" s="16"/>
      <c r="C315" s="3"/>
      <c r="D315" s="3"/>
      <c r="E315" s="3"/>
      <c r="F315" s="3"/>
      <c r="G315" s="138"/>
      <c r="H315" s="138"/>
      <c r="I315" s="138"/>
      <c r="J315" s="138"/>
      <c r="K315" s="138"/>
      <c r="L315" s="138"/>
      <c r="M315" s="138"/>
      <c r="N315" s="138"/>
      <c r="O315" s="138"/>
      <c r="P315" s="138"/>
      <c r="Q315" s="138"/>
      <c r="R315" s="138"/>
      <c r="S315" s="138"/>
      <c r="T315" s="138"/>
      <c r="U315" s="138"/>
      <c r="V315" s="1"/>
      <c r="W315" s="1"/>
      <c r="X315" s="1"/>
      <c r="Y315" s="1"/>
      <c r="Z315" s="1"/>
      <c r="AA315" s="1"/>
      <c r="AB315" s="1"/>
      <c r="AC315" s="1"/>
      <c r="AD315" s="1"/>
      <c r="AE315" s="1"/>
      <c r="AF315" s="1"/>
    </row>
    <row r="316" spans="1:32" ht="12.75">
      <c r="A316" s="1"/>
      <c r="B316" s="16"/>
      <c r="C316" s="3"/>
      <c r="D316" s="3"/>
      <c r="E316" s="3"/>
      <c r="F316" s="3"/>
      <c r="G316" s="138"/>
      <c r="H316" s="138"/>
      <c r="I316" s="138"/>
      <c r="J316" s="138"/>
      <c r="K316" s="138"/>
      <c r="L316" s="138"/>
      <c r="M316" s="138"/>
      <c r="N316" s="138"/>
      <c r="O316" s="138"/>
      <c r="P316" s="138"/>
      <c r="Q316" s="138"/>
      <c r="R316" s="138"/>
      <c r="S316" s="138"/>
      <c r="T316" s="138"/>
      <c r="U316" s="138"/>
      <c r="V316" s="1"/>
      <c r="W316" s="1"/>
      <c r="X316" s="1"/>
      <c r="Y316" s="1"/>
      <c r="Z316" s="1"/>
      <c r="AA316" s="1"/>
      <c r="AB316" s="1"/>
      <c r="AC316" s="1"/>
      <c r="AD316" s="1"/>
      <c r="AE316" s="1"/>
      <c r="AF316" s="1"/>
    </row>
    <row r="317" spans="1:32" ht="12.75">
      <c r="A317" s="1"/>
      <c r="B317" s="16"/>
      <c r="C317" s="3"/>
      <c r="D317" s="3"/>
      <c r="E317" s="3"/>
      <c r="F317" s="3"/>
      <c r="G317" s="138"/>
      <c r="H317" s="138"/>
      <c r="I317" s="138"/>
      <c r="J317" s="138"/>
      <c r="K317" s="138"/>
      <c r="L317" s="138"/>
      <c r="M317" s="138"/>
      <c r="N317" s="138"/>
      <c r="O317" s="138"/>
      <c r="P317" s="138"/>
      <c r="Q317" s="138"/>
      <c r="R317" s="138"/>
      <c r="S317" s="138"/>
      <c r="T317" s="138"/>
      <c r="U317" s="138"/>
      <c r="V317" s="1"/>
      <c r="W317" s="1"/>
      <c r="X317" s="1"/>
      <c r="Y317" s="1"/>
      <c r="Z317" s="1"/>
      <c r="AA317" s="1"/>
      <c r="AB317" s="1"/>
      <c r="AC317" s="1"/>
      <c r="AD317" s="1"/>
      <c r="AE317" s="1"/>
      <c r="AF317" s="1"/>
    </row>
    <row r="318" spans="1:32" ht="12.75">
      <c r="A318" s="1"/>
      <c r="B318" s="16"/>
      <c r="C318" s="3"/>
      <c r="D318" s="3"/>
      <c r="E318" s="3"/>
      <c r="F318" s="3"/>
      <c r="G318" s="138"/>
      <c r="H318" s="138"/>
      <c r="I318" s="138"/>
      <c r="J318" s="138"/>
      <c r="K318" s="138"/>
      <c r="L318" s="138"/>
      <c r="M318" s="138"/>
      <c r="N318" s="138"/>
      <c r="O318" s="138"/>
      <c r="P318" s="138"/>
      <c r="Q318" s="138"/>
      <c r="R318" s="138"/>
      <c r="S318" s="138"/>
      <c r="T318" s="138"/>
      <c r="U318" s="138"/>
      <c r="V318" s="1"/>
      <c r="W318" s="1"/>
      <c r="X318" s="1"/>
      <c r="Y318" s="1"/>
      <c r="Z318" s="1"/>
      <c r="AA318" s="1"/>
      <c r="AB318" s="1"/>
      <c r="AC318" s="1"/>
      <c r="AD318" s="1"/>
      <c r="AE318" s="1"/>
      <c r="AF318" s="1"/>
    </row>
    <row r="319" spans="1:32" ht="12.75">
      <c r="A319" s="1"/>
      <c r="B319" s="16"/>
      <c r="C319" s="3"/>
      <c r="D319" s="3"/>
      <c r="E319" s="3"/>
      <c r="F319" s="3"/>
      <c r="G319" s="138"/>
      <c r="H319" s="138"/>
      <c r="I319" s="138"/>
      <c r="J319" s="138"/>
      <c r="K319" s="138"/>
      <c r="L319" s="138"/>
      <c r="M319" s="138"/>
      <c r="N319" s="138"/>
      <c r="O319" s="138"/>
      <c r="P319" s="138"/>
      <c r="Q319" s="138"/>
      <c r="R319" s="138"/>
      <c r="S319" s="138"/>
      <c r="T319" s="138"/>
      <c r="U319" s="138"/>
      <c r="V319" s="1"/>
      <c r="W319" s="1"/>
      <c r="X319" s="1"/>
      <c r="Y319" s="1"/>
      <c r="Z319" s="1"/>
      <c r="AA319" s="1"/>
      <c r="AB319" s="1"/>
      <c r="AC319" s="1"/>
      <c r="AD319" s="1"/>
      <c r="AE319" s="1"/>
      <c r="AF319" s="1"/>
    </row>
    <row r="320" spans="1:32" ht="12.75">
      <c r="A320" s="1"/>
      <c r="B320" s="16"/>
      <c r="C320" s="3"/>
      <c r="D320" s="3"/>
      <c r="E320" s="3"/>
      <c r="F320" s="3"/>
      <c r="G320" s="138"/>
      <c r="H320" s="138"/>
      <c r="I320" s="138"/>
      <c r="J320" s="138"/>
      <c r="K320" s="138"/>
      <c r="L320" s="138"/>
      <c r="M320" s="138"/>
      <c r="N320" s="138"/>
      <c r="O320" s="138"/>
      <c r="P320" s="138"/>
      <c r="Q320" s="138"/>
      <c r="R320" s="138"/>
      <c r="S320" s="138"/>
      <c r="T320" s="138"/>
      <c r="U320" s="138"/>
      <c r="V320" s="1"/>
      <c r="W320" s="1"/>
      <c r="X320" s="1"/>
      <c r="Y320" s="1"/>
      <c r="Z320" s="1"/>
      <c r="AA320" s="1"/>
      <c r="AB320" s="1"/>
      <c r="AC320" s="1"/>
      <c r="AD320" s="1"/>
      <c r="AE320" s="1"/>
      <c r="AF320" s="1"/>
    </row>
    <row r="321" spans="1:32" ht="12.75">
      <c r="A321" s="1"/>
      <c r="B321" s="16"/>
      <c r="C321" s="3"/>
      <c r="D321" s="3"/>
      <c r="E321" s="3"/>
      <c r="F321" s="3"/>
      <c r="G321" s="138"/>
      <c r="H321" s="138"/>
      <c r="I321" s="138"/>
      <c r="J321" s="138"/>
      <c r="K321" s="138"/>
      <c r="L321" s="138"/>
      <c r="M321" s="138"/>
      <c r="N321" s="138"/>
      <c r="O321" s="138"/>
      <c r="P321" s="138"/>
      <c r="Q321" s="138"/>
      <c r="R321" s="138"/>
      <c r="S321" s="138"/>
      <c r="T321" s="138"/>
      <c r="U321" s="138"/>
      <c r="V321" s="1"/>
      <c r="W321" s="1"/>
      <c r="X321" s="1"/>
      <c r="Y321" s="1"/>
      <c r="Z321" s="1"/>
      <c r="AA321" s="1"/>
      <c r="AB321" s="1"/>
      <c r="AC321" s="1"/>
      <c r="AD321" s="1"/>
      <c r="AE321" s="1"/>
      <c r="AF321" s="1"/>
    </row>
    <row r="322" spans="1:32" ht="12.75">
      <c r="A322" s="1"/>
      <c r="B322" s="16"/>
      <c r="C322" s="3"/>
      <c r="D322" s="3"/>
      <c r="E322" s="3"/>
      <c r="F322" s="3"/>
      <c r="G322" s="138"/>
      <c r="H322" s="138"/>
      <c r="I322" s="138"/>
      <c r="J322" s="138"/>
      <c r="K322" s="138"/>
      <c r="L322" s="138"/>
      <c r="M322" s="138"/>
      <c r="N322" s="138"/>
      <c r="O322" s="138"/>
      <c r="P322" s="138"/>
      <c r="Q322" s="138"/>
      <c r="R322" s="138"/>
      <c r="S322" s="138"/>
      <c r="T322" s="138"/>
      <c r="U322" s="138"/>
      <c r="V322" s="1"/>
      <c r="W322" s="1"/>
      <c r="X322" s="1"/>
      <c r="Y322" s="1"/>
      <c r="Z322" s="1"/>
      <c r="AA322" s="1"/>
      <c r="AB322" s="1"/>
      <c r="AC322" s="1"/>
      <c r="AD322" s="1"/>
      <c r="AE322" s="1"/>
      <c r="AF322" s="1"/>
    </row>
    <row r="323" spans="1:32" ht="12.75">
      <c r="A323" s="1"/>
      <c r="B323" s="16"/>
      <c r="C323" s="3"/>
      <c r="D323" s="3"/>
      <c r="E323" s="3"/>
      <c r="F323" s="3"/>
      <c r="G323" s="138"/>
      <c r="H323" s="138"/>
      <c r="I323" s="138"/>
      <c r="J323" s="138"/>
      <c r="K323" s="138"/>
      <c r="L323" s="138"/>
      <c r="M323" s="138"/>
      <c r="N323" s="138"/>
      <c r="O323" s="138"/>
      <c r="P323" s="138"/>
      <c r="Q323" s="138"/>
      <c r="R323" s="138"/>
      <c r="S323" s="138"/>
      <c r="T323" s="138"/>
      <c r="U323" s="138"/>
      <c r="V323" s="1"/>
      <c r="W323" s="1"/>
      <c r="X323" s="1"/>
      <c r="Y323" s="1"/>
      <c r="Z323" s="1"/>
      <c r="AA323" s="1"/>
      <c r="AB323" s="1"/>
      <c r="AC323" s="1"/>
      <c r="AD323" s="1"/>
      <c r="AE323" s="1"/>
      <c r="AF323" s="1"/>
    </row>
    <row r="324" spans="1:32" ht="12.75">
      <c r="A324" s="1"/>
      <c r="B324" s="16"/>
      <c r="C324" s="3"/>
      <c r="D324" s="3"/>
      <c r="E324" s="3"/>
      <c r="F324" s="3"/>
      <c r="G324" s="138"/>
      <c r="H324" s="138"/>
      <c r="I324" s="138"/>
      <c r="J324" s="138"/>
      <c r="K324" s="138"/>
      <c r="L324" s="138"/>
      <c r="M324" s="138"/>
      <c r="N324" s="138"/>
      <c r="O324" s="138"/>
      <c r="P324" s="138"/>
      <c r="Q324" s="138"/>
      <c r="R324" s="138"/>
      <c r="S324" s="138"/>
      <c r="T324" s="138"/>
      <c r="U324" s="138"/>
      <c r="V324" s="1"/>
      <c r="W324" s="1"/>
      <c r="X324" s="1"/>
      <c r="Y324" s="1"/>
      <c r="Z324" s="1"/>
      <c r="AA324" s="1"/>
      <c r="AB324" s="1"/>
      <c r="AC324" s="1"/>
      <c r="AD324" s="1"/>
      <c r="AE324" s="1"/>
      <c r="AF324" s="1"/>
    </row>
    <row r="325" spans="1:32" ht="12.75">
      <c r="A325" s="1"/>
      <c r="B325" s="16"/>
      <c r="C325" s="3"/>
      <c r="D325" s="3"/>
      <c r="E325" s="3"/>
      <c r="F325" s="3"/>
      <c r="G325" s="138"/>
      <c r="H325" s="138"/>
      <c r="I325" s="138"/>
      <c r="J325" s="138"/>
      <c r="K325" s="138"/>
      <c r="L325" s="138"/>
      <c r="M325" s="138"/>
      <c r="N325" s="138"/>
      <c r="O325" s="138"/>
      <c r="P325" s="138"/>
      <c r="Q325" s="138"/>
      <c r="R325" s="138"/>
      <c r="S325" s="138"/>
      <c r="T325" s="138"/>
      <c r="U325" s="138"/>
      <c r="V325" s="1"/>
      <c r="W325" s="1"/>
      <c r="X325" s="1"/>
      <c r="Y325" s="1"/>
      <c r="Z325" s="1"/>
      <c r="AA325" s="1"/>
      <c r="AB325" s="1"/>
      <c r="AC325" s="1"/>
      <c r="AD325" s="1"/>
      <c r="AE325" s="1"/>
      <c r="AF325" s="1"/>
    </row>
    <row r="326" spans="1:32" ht="12.75">
      <c r="A326" s="1"/>
      <c r="B326" s="16"/>
      <c r="C326" s="3"/>
      <c r="D326" s="3"/>
      <c r="E326" s="3"/>
      <c r="F326" s="3"/>
      <c r="G326" s="138"/>
      <c r="H326" s="138"/>
      <c r="I326" s="138"/>
      <c r="J326" s="138"/>
      <c r="K326" s="138"/>
      <c r="L326" s="138"/>
      <c r="M326" s="138"/>
      <c r="N326" s="138"/>
      <c r="O326" s="138"/>
      <c r="P326" s="138"/>
      <c r="Q326" s="138"/>
      <c r="R326" s="138"/>
      <c r="S326" s="138"/>
      <c r="T326" s="138"/>
      <c r="U326" s="138"/>
      <c r="V326" s="1"/>
      <c r="W326" s="1"/>
      <c r="X326" s="1"/>
      <c r="Y326" s="1"/>
      <c r="Z326" s="1"/>
      <c r="AA326" s="1"/>
      <c r="AB326" s="1"/>
      <c r="AC326" s="1"/>
      <c r="AD326" s="1"/>
      <c r="AE326" s="1"/>
      <c r="AF326" s="1"/>
    </row>
    <row r="327" spans="1:32" ht="12.75">
      <c r="A327" s="1"/>
      <c r="B327" s="16"/>
      <c r="C327" s="3"/>
      <c r="D327" s="3"/>
      <c r="E327" s="3"/>
      <c r="F327" s="3"/>
      <c r="G327" s="138"/>
      <c r="H327" s="138"/>
      <c r="I327" s="138"/>
      <c r="J327" s="138"/>
      <c r="K327" s="138"/>
      <c r="L327" s="138"/>
      <c r="M327" s="138"/>
      <c r="N327" s="138"/>
      <c r="O327" s="138"/>
      <c r="P327" s="138"/>
      <c r="Q327" s="138"/>
      <c r="R327" s="138"/>
      <c r="S327" s="138"/>
      <c r="T327" s="138"/>
      <c r="U327" s="138"/>
      <c r="V327" s="1"/>
      <c r="W327" s="1"/>
      <c r="X327" s="1"/>
      <c r="Y327" s="1"/>
      <c r="Z327" s="1"/>
      <c r="AA327" s="1"/>
      <c r="AB327" s="1"/>
      <c r="AC327" s="1"/>
      <c r="AD327" s="1"/>
      <c r="AE327" s="1"/>
      <c r="AF327" s="1"/>
    </row>
    <row r="328" spans="1:32" ht="12.75">
      <c r="A328" s="1"/>
      <c r="B328" s="16"/>
      <c r="C328" s="3"/>
      <c r="D328" s="3"/>
      <c r="E328" s="3"/>
      <c r="F328" s="3"/>
      <c r="G328" s="138"/>
      <c r="H328" s="138"/>
      <c r="I328" s="138"/>
      <c r="J328" s="138"/>
      <c r="K328" s="138"/>
      <c r="L328" s="138"/>
      <c r="M328" s="138"/>
      <c r="N328" s="138"/>
      <c r="O328" s="138"/>
      <c r="P328" s="138"/>
      <c r="Q328" s="138"/>
      <c r="R328" s="138"/>
      <c r="S328" s="138"/>
      <c r="T328" s="138"/>
      <c r="U328" s="138"/>
      <c r="V328" s="1"/>
      <c r="W328" s="1"/>
      <c r="X328" s="1"/>
      <c r="Y328" s="1"/>
      <c r="Z328" s="1"/>
      <c r="AA328" s="1"/>
      <c r="AB328" s="1"/>
      <c r="AC328" s="1"/>
      <c r="AD328" s="1"/>
      <c r="AE328" s="1"/>
      <c r="AF328" s="1"/>
    </row>
    <row r="329" spans="1:32" ht="12.75">
      <c r="A329" s="1"/>
      <c r="B329" s="16"/>
      <c r="C329" s="3"/>
      <c r="D329" s="3"/>
      <c r="E329" s="3"/>
      <c r="F329" s="3"/>
      <c r="G329" s="138"/>
      <c r="H329" s="138"/>
      <c r="I329" s="138"/>
      <c r="J329" s="138"/>
      <c r="K329" s="138"/>
      <c r="L329" s="138"/>
      <c r="M329" s="138"/>
      <c r="N329" s="138"/>
      <c r="O329" s="138"/>
      <c r="P329" s="138"/>
      <c r="Q329" s="138"/>
      <c r="R329" s="138"/>
      <c r="S329" s="138"/>
      <c r="T329" s="138"/>
      <c r="U329" s="138"/>
      <c r="V329" s="1"/>
      <c r="W329" s="1"/>
      <c r="X329" s="1"/>
      <c r="Y329" s="1"/>
      <c r="Z329" s="1"/>
      <c r="AA329" s="1"/>
      <c r="AB329" s="1"/>
      <c r="AC329" s="1"/>
      <c r="AD329" s="1"/>
      <c r="AE329" s="1"/>
      <c r="AF329" s="1"/>
    </row>
    <row r="330" spans="1:32" ht="12.75">
      <c r="A330" s="1"/>
      <c r="B330" s="16"/>
      <c r="C330" s="3"/>
      <c r="D330" s="3"/>
      <c r="E330" s="3"/>
      <c r="F330" s="3"/>
      <c r="G330" s="138"/>
      <c r="H330" s="138"/>
      <c r="I330" s="138"/>
      <c r="J330" s="138"/>
      <c r="K330" s="138"/>
      <c r="L330" s="138"/>
      <c r="M330" s="138"/>
      <c r="N330" s="138"/>
      <c r="O330" s="138"/>
      <c r="P330" s="138"/>
      <c r="Q330" s="138"/>
      <c r="R330" s="138"/>
      <c r="S330" s="138"/>
      <c r="T330" s="138"/>
      <c r="U330" s="138"/>
      <c r="V330" s="1"/>
      <c r="W330" s="1"/>
      <c r="X330" s="1"/>
      <c r="Y330" s="1"/>
      <c r="Z330" s="1"/>
      <c r="AA330" s="1"/>
      <c r="AB330" s="1"/>
      <c r="AC330" s="1"/>
      <c r="AD330" s="1"/>
      <c r="AE330" s="1"/>
      <c r="AF330" s="1"/>
    </row>
    <row r="331" spans="1:32" ht="12.75">
      <c r="A331" s="1"/>
      <c r="B331" s="16"/>
      <c r="C331" s="3"/>
      <c r="D331" s="3"/>
      <c r="E331" s="3"/>
      <c r="F331" s="3"/>
      <c r="G331" s="138"/>
      <c r="H331" s="138"/>
      <c r="I331" s="138"/>
      <c r="J331" s="138"/>
      <c r="K331" s="138"/>
      <c r="L331" s="138"/>
      <c r="M331" s="138"/>
      <c r="N331" s="138"/>
      <c r="O331" s="138"/>
      <c r="P331" s="138"/>
      <c r="Q331" s="138"/>
      <c r="R331" s="138"/>
      <c r="S331" s="138"/>
      <c r="T331" s="138"/>
      <c r="U331" s="138"/>
      <c r="V331" s="1"/>
      <c r="W331" s="1"/>
      <c r="X331" s="1"/>
      <c r="Y331" s="1"/>
      <c r="Z331" s="1"/>
      <c r="AA331" s="1"/>
      <c r="AB331" s="1"/>
      <c r="AC331" s="1"/>
      <c r="AD331" s="1"/>
      <c r="AE331" s="1"/>
      <c r="AF331" s="1"/>
    </row>
    <row r="332" spans="1:32" ht="12.75">
      <c r="A332" s="1"/>
      <c r="B332" s="16"/>
      <c r="C332" s="3"/>
      <c r="D332" s="3"/>
      <c r="E332" s="3"/>
      <c r="F332" s="3"/>
      <c r="G332" s="138"/>
      <c r="H332" s="138"/>
      <c r="I332" s="138"/>
      <c r="J332" s="138"/>
      <c r="K332" s="138"/>
      <c r="L332" s="138"/>
      <c r="M332" s="138"/>
      <c r="N332" s="138"/>
      <c r="O332" s="138"/>
      <c r="P332" s="138"/>
      <c r="Q332" s="138"/>
      <c r="R332" s="138"/>
      <c r="S332" s="138"/>
      <c r="T332" s="138"/>
      <c r="U332" s="138"/>
      <c r="V332" s="1"/>
      <c r="W332" s="1"/>
      <c r="X332" s="1"/>
      <c r="Y332" s="1"/>
      <c r="Z332" s="1"/>
      <c r="AA332" s="1"/>
      <c r="AB332" s="1"/>
      <c r="AC332" s="1"/>
      <c r="AD332" s="1"/>
      <c r="AE332" s="1"/>
      <c r="AF332" s="1"/>
    </row>
    <row r="333" spans="1:32" ht="12.75">
      <c r="A333" s="1"/>
      <c r="B333" s="16"/>
      <c r="C333" s="3"/>
      <c r="D333" s="3"/>
      <c r="E333" s="3"/>
      <c r="F333" s="3"/>
      <c r="G333" s="138"/>
      <c r="H333" s="138"/>
      <c r="I333" s="138"/>
      <c r="J333" s="138"/>
      <c r="K333" s="138"/>
      <c r="L333" s="138"/>
      <c r="M333" s="138"/>
      <c r="N333" s="138"/>
      <c r="O333" s="138"/>
      <c r="P333" s="138"/>
      <c r="Q333" s="138"/>
      <c r="R333" s="138"/>
      <c r="S333" s="138"/>
      <c r="T333" s="138"/>
      <c r="U333" s="138"/>
      <c r="V333" s="1"/>
      <c r="W333" s="1"/>
      <c r="X333" s="1"/>
      <c r="Y333" s="1"/>
      <c r="Z333" s="1"/>
      <c r="AA333" s="1"/>
      <c r="AB333" s="1"/>
      <c r="AC333" s="1"/>
      <c r="AD333" s="1"/>
      <c r="AE333" s="1"/>
      <c r="AF333" s="1"/>
    </row>
    <row r="334" spans="1:32" ht="12.75">
      <c r="A334" s="1"/>
      <c r="B334" s="16"/>
      <c r="C334" s="3"/>
      <c r="D334" s="3"/>
      <c r="E334" s="3"/>
      <c r="F334" s="3"/>
      <c r="G334" s="138"/>
      <c r="H334" s="138"/>
      <c r="I334" s="138"/>
      <c r="J334" s="138"/>
      <c r="K334" s="138"/>
      <c r="L334" s="138"/>
      <c r="M334" s="138"/>
      <c r="N334" s="138"/>
      <c r="O334" s="138"/>
      <c r="P334" s="138"/>
      <c r="Q334" s="138"/>
      <c r="R334" s="138"/>
      <c r="S334" s="138"/>
      <c r="T334" s="138"/>
      <c r="U334" s="138"/>
      <c r="V334" s="1"/>
      <c r="W334" s="1"/>
      <c r="X334" s="1"/>
      <c r="Y334" s="1"/>
      <c r="Z334" s="1"/>
      <c r="AA334" s="1"/>
      <c r="AB334" s="1"/>
      <c r="AC334" s="1"/>
      <c r="AD334" s="1"/>
      <c r="AE334" s="1"/>
      <c r="AF334" s="1"/>
    </row>
    <row r="335" spans="1:32" ht="12.75">
      <c r="A335" s="1"/>
      <c r="B335" s="16"/>
      <c r="C335" s="3"/>
      <c r="D335" s="3"/>
      <c r="E335" s="3"/>
      <c r="F335" s="3"/>
      <c r="G335" s="138"/>
      <c r="H335" s="138"/>
      <c r="I335" s="138"/>
      <c r="J335" s="138"/>
      <c r="K335" s="138"/>
      <c r="L335" s="138"/>
      <c r="M335" s="138"/>
      <c r="N335" s="138"/>
      <c r="O335" s="138"/>
      <c r="P335" s="138"/>
      <c r="Q335" s="138"/>
      <c r="R335" s="138"/>
      <c r="S335" s="138"/>
      <c r="T335" s="138"/>
      <c r="U335" s="138"/>
      <c r="V335" s="1"/>
      <c r="W335" s="1"/>
      <c r="X335" s="1"/>
      <c r="Y335" s="1"/>
      <c r="Z335" s="1"/>
      <c r="AA335" s="1"/>
      <c r="AB335" s="1"/>
      <c r="AC335" s="1"/>
      <c r="AD335" s="1"/>
      <c r="AE335" s="1"/>
      <c r="AF335" s="1"/>
    </row>
    <row r="336" spans="1:32" ht="12.75">
      <c r="A336" s="1"/>
      <c r="B336" s="16"/>
      <c r="C336" s="3"/>
      <c r="D336" s="3"/>
      <c r="E336" s="3"/>
      <c r="F336" s="3"/>
      <c r="G336" s="138"/>
      <c r="H336" s="138"/>
      <c r="I336" s="138"/>
      <c r="J336" s="138"/>
      <c r="K336" s="138"/>
      <c r="L336" s="138"/>
      <c r="M336" s="138"/>
      <c r="N336" s="138"/>
      <c r="O336" s="138"/>
      <c r="P336" s="138"/>
      <c r="Q336" s="138"/>
      <c r="R336" s="138"/>
      <c r="S336" s="138"/>
      <c r="T336" s="138"/>
      <c r="U336" s="138"/>
      <c r="V336" s="1"/>
      <c r="W336" s="1"/>
      <c r="X336" s="1"/>
      <c r="Y336" s="1"/>
      <c r="Z336" s="1"/>
      <c r="AA336" s="1"/>
      <c r="AB336" s="1"/>
      <c r="AC336" s="1"/>
      <c r="AD336" s="1"/>
      <c r="AE336" s="1"/>
      <c r="AF336" s="1"/>
    </row>
    <row r="337" spans="1:32" ht="12.75">
      <c r="A337" s="1"/>
      <c r="B337" s="16"/>
      <c r="C337" s="3"/>
      <c r="D337" s="3"/>
      <c r="E337" s="3"/>
      <c r="F337" s="3"/>
      <c r="G337" s="138"/>
      <c r="H337" s="138"/>
      <c r="I337" s="138"/>
      <c r="J337" s="138"/>
      <c r="K337" s="138"/>
      <c r="L337" s="138"/>
      <c r="M337" s="138"/>
      <c r="N337" s="138"/>
      <c r="O337" s="138"/>
      <c r="P337" s="138"/>
      <c r="Q337" s="138"/>
      <c r="R337" s="138"/>
      <c r="S337" s="138"/>
      <c r="T337" s="138"/>
      <c r="U337" s="138"/>
      <c r="V337" s="1"/>
      <c r="W337" s="1"/>
      <c r="X337" s="1"/>
      <c r="Y337" s="1"/>
      <c r="Z337" s="1"/>
      <c r="AA337" s="1"/>
      <c r="AB337" s="1"/>
      <c r="AC337" s="1"/>
      <c r="AD337" s="1"/>
      <c r="AE337" s="1"/>
      <c r="AF337" s="1"/>
    </row>
    <row r="338" spans="1:32" ht="12.75">
      <c r="A338" s="1"/>
      <c r="B338" s="16"/>
      <c r="C338" s="3"/>
      <c r="D338" s="3"/>
      <c r="E338" s="3"/>
      <c r="F338" s="3"/>
      <c r="G338" s="138"/>
      <c r="H338" s="138"/>
      <c r="I338" s="138"/>
      <c r="J338" s="138"/>
      <c r="K338" s="138"/>
      <c r="L338" s="138"/>
      <c r="M338" s="138"/>
      <c r="N338" s="138"/>
      <c r="O338" s="138"/>
      <c r="P338" s="138"/>
      <c r="Q338" s="138"/>
      <c r="R338" s="138"/>
      <c r="S338" s="138"/>
      <c r="T338" s="138"/>
      <c r="U338" s="138"/>
      <c r="V338" s="1"/>
      <c r="W338" s="1"/>
      <c r="X338" s="1"/>
      <c r="Y338" s="1"/>
      <c r="Z338" s="1"/>
      <c r="AA338" s="1"/>
      <c r="AB338" s="1"/>
      <c r="AC338" s="1"/>
      <c r="AD338" s="1"/>
      <c r="AE338" s="1"/>
      <c r="AF338" s="1"/>
    </row>
    <row r="339" spans="1:32" ht="12.75">
      <c r="A339" s="1"/>
      <c r="B339" s="16"/>
      <c r="C339" s="3"/>
      <c r="D339" s="3"/>
      <c r="E339" s="3"/>
      <c r="F339" s="3"/>
      <c r="G339" s="138"/>
      <c r="H339" s="138"/>
      <c r="I339" s="138"/>
      <c r="J339" s="138"/>
      <c r="K339" s="138"/>
      <c r="L339" s="138"/>
      <c r="M339" s="138"/>
      <c r="N339" s="138"/>
      <c r="O339" s="138"/>
      <c r="P339" s="138"/>
      <c r="Q339" s="138"/>
      <c r="R339" s="138"/>
      <c r="S339" s="138"/>
      <c r="T339" s="138"/>
      <c r="U339" s="138"/>
      <c r="V339" s="1"/>
      <c r="W339" s="1"/>
      <c r="X339" s="1"/>
      <c r="Y339" s="1"/>
      <c r="Z339" s="1"/>
      <c r="AA339" s="1"/>
      <c r="AB339" s="1"/>
      <c r="AC339" s="1"/>
      <c r="AD339" s="1"/>
      <c r="AE339" s="1"/>
      <c r="AF339" s="1"/>
    </row>
    <row r="340" spans="1:32" ht="12.75">
      <c r="A340" s="1"/>
      <c r="B340" s="16"/>
      <c r="C340" s="3"/>
      <c r="D340" s="3"/>
      <c r="E340" s="3"/>
      <c r="F340" s="3"/>
      <c r="G340" s="138"/>
      <c r="H340" s="138"/>
      <c r="I340" s="138"/>
      <c r="J340" s="138"/>
      <c r="K340" s="138"/>
      <c r="L340" s="138"/>
      <c r="M340" s="138"/>
      <c r="N340" s="138"/>
      <c r="O340" s="138"/>
      <c r="P340" s="138"/>
      <c r="Q340" s="138"/>
      <c r="R340" s="138"/>
      <c r="S340" s="138"/>
      <c r="T340" s="138"/>
      <c r="U340" s="138"/>
      <c r="V340" s="1"/>
      <c r="W340" s="1"/>
      <c r="X340" s="1"/>
      <c r="Y340" s="1"/>
      <c r="Z340" s="1"/>
      <c r="AA340" s="1"/>
      <c r="AB340" s="1"/>
      <c r="AC340" s="1"/>
      <c r="AD340" s="1"/>
      <c r="AE340" s="1"/>
      <c r="AF340" s="1"/>
    </row>
    <row r="341" spans="1:32" ht="12.75">
      <c r="A341" s="1"/>
      <c r="B341" s="16"/>
      <c r="C341" s="3"/>
      <c r="D341" s="3"/>
      <c r="E341" s="3"/>
      <c r="F341" s="3"/>
      <c r="G341" s="138"/>
      <c r="H341" s="138"/>
      <c r="I341" s="138"/>
      <c r="J341" s="138"/>
      <c r="K341" s="138"/>
      <c r="L341" s="138"/>
      <c r="M341" s="138"/>
      <c r="N341" s="138"/>
      <c r="O341" s="138"/>
      <c r="P341" s="138"/>
      <c r="Q341" s="138"/>
      <c r="R341" s="138"/>
      <c r="S341" s="138"/>
      <c r="T341" s="138"/>
      <c r="U341" s="138"/>
      <c r="V341" s="1"/>
      <c r="W341" s="1"/>
      <c r="X341" s="1"/>
      <c r="Y341" s="1"/>
      <c r="Z341" s="1"/>
      <c r="AA341" s="1"/>
      <c r="AB341" s="1"/>
      <c r="AC341" s="1"/>
      <c r="AD341" s="1"/>
      <c r="AE341" s="1"/>
      <c r="AF341" s="1"/>
    </row>
    <row r="342" spans="1:32" ht="12.75">
      <c r="A342" s="1"/>
      <c r="B342" s="16"/>
      <c r="C342" s="3"/>
      <c r="D342" s="3"/>
      <c r="E342" s="3"/>
      <c r="F342" s="3"/>
      <c r="G342" s="138"/>
      <c r="H342" s="138"/>
      <c r="I342" s="138"/>
      <c r="J342" s="138"/>
      <c r="K342" s="138"/>
      <c r="L342" s="138"/>
      <c r="M342" s="138"/>
      <c r="N342" s="138"/>
      <c r="O342" s="138"/>
      <c r="P342" s="138"/>
      <c r="Q342" s="138"/>
      <c r="R342" s="138"/>
      <c r="S342" s="138"/>
      <c r="T342" s="138"/>
      <c r="U342" s="138"/>
      <c r="V342" s="1"/>
      <c r="W342" s="1"/>
      <c r="X342" s="1"/>
      <c r="Y342" s="1"/>
      <c r="Z342" s="1"/>
      <c r="AA342" s="1"/>
      <c r="AB342" s="1"/>
      <c r="AC342" s="1"/>
      <c r="AD342" s="1"/>
      <c r="AE342" s="1"/>
      <c r="AF342" s="1"/>
    </row>
  </sheetData>
  <mergeCells count="557">
    <mergeCell ref="E140:E143"/>
    <mergeCell ref="F140:F143"/>
    <mergeCell ref="E144:E147"/>
    <mergeCell ref="F144:F147"/>
    <mergeCell ref="E120:E123"/>
    <mergeCell ref="F120:F123"/>
    <mergeCell ref="E124:E127"/>
    <mergeCell ref="F124:F127"/>
    <mergeCell ref="E128:E131"/>
    <mergeCell ref="F128:F131"/>
    <mergeCell ref="E132:E135"/>
    <mergeCell ref="F132:F135"/>
    <mergeCell ref="E136:E139"/>
    <mergeCell ref="F136:F139"/>
    <mergeCell ref="F100:F103"/>
    <mergeCell ref="E104:E107"/>
    <mergeCell ref="F104:F107"/>
    <mergeCell ref="E108:E111"/>
    <mergeCell ref="F108:F111"/>
    <mergeCell ref="E112:E115"/>
    <mergeCell ref="F112:F115"/>
    <mergeCell ref="E116:E119"/>
    <mergeCell ref="F116:F119"/>
    <mergeCell ref="D88:D99"/>
    <mergeCell ref="D100:D111"/>
    <mergeCell ref="D112:D123"/>
    <mergeCell ref="D124:D135"/>
    <mergeCell ref="D136:D147"/>
    <mergeCell ref="E64:E67"/>
    <mergeCell ref="F64:F67"/>
    <mergeCell ref="E68:E71"/>
    <mergeCell ref="F68:F71"/>
    <mergeCell ref="E72:E75"/>
    <mergeCell ref="F72:F75"/>
    <mergeCell ref="E76:E79"/>
    <mergeCell ref="F76:F79"/>
    <mergeCell ref="E80:E83"/>
    <mergeCell ref="F80:F83"/>
    <mergeCell ref="E84:E87"/>
    <mergeCell ref="F84:F87"/>
    <mergeCell ref="E88:E91"/>
    <mergeCell ref="F88:F91"/>
    <mergeCell ref="E92:E95"/>
    <mergeCell ref="F92:F95"/>
    <mergeCell ref="E96:E99"/>
    <mergeCell ref="F96:F99"/>
    <mergeCell ref="E100:E103"/>
    <mergeCell ref="D52:D63"/>
    <mergeCell ref="E52:E55"/>
    <mergeCell ref="F52:F55"/>
    <mergeCell ref="E56:E59"/>
    <mergeCell ref="F56:F59"/>
    <mergeCell ref="E60:E63"/>
    <mergeCell ref="F60:F63"/>
    <mergeCell ref="D64:D75"/>
    <mergeCell ref="D76:D87"/>
    <mergeCell ref="E20:E23"/>
    <mergeCell ref="F20:F23"/>
    <mergeCell ref="E24:E27"/>
    <mergeCell ref="F24:F27"/>
    <mergeCell ref="D28:D39"/>
    <mergeCell ref="D40:D51"/>
    <mergeCell ref="E28:E31"/>
    <mergeCell ref="F28:F31"/>
    <mergeCell ref="E32:E35"/>
    <mergeCell ref="F32:F35"/>
    <mergeCell ref="E36:E39"/>
    <mergeCell ref="F36:F39"/>
    <mergeCell ref="E40:E43"/>
    <mergeCell ref="F40:F43"/>
    <mergeCell ref="E44:E47"/>
    <mergeCell ref="F44:F47"/>
    <mergeCell ref="E48:E51"/>
    <mergeCell ref="F48:F51"/>
    <mergeCell ref="B2:C2"/>
    <mergeCell ref="C100:C111"/>
    <mergeCell ref="C112:C123"/>
    <mergeCell ref="C124:C135"/>
    <mergeCell ref="B52:B87"/>
    <mergeCell ref="B88:B123"/>
    <mergeCell ref="B124:B147"/>
    <mergeCell ref="B4:B51"/>
    <mergeCell ref="G16:G27"/>
    <mergeCell ref="G28:G39"/>
    <mergeCell ref="G40:G51"/>
    <mergeCell ref="G52:G63"/>
    <mergeCell ref="G64:G75"/>
    <mergeCell ref="G76:G87"/>
    <mergeCell ref="D4:D15"/>
    <mergeCell ref="E4:E7"/>
    <mergeCell ref="F4:F7"/>
    <mergeCell ref="E8:E11"/>
    <mergeCell ref="F8:F11"/>
    <mergeCell ref="E12:E15"/>
    <mergeCell ref="F12:F15"/>
    <mergeCell ref="D16:D27"/>
    <mergeCell ref="E16:E19"/>
    <mergeCell ref="F16:F19"/>
    <mergeCell ref="U4:U7"/>
    <mergeCell ref="C136:C147"/>
    <mergeCell ref="G4:G15"/>
    <mergeCell ref="H4:H7"/>
    <mergeCell ref="I4:I7"/>
    <mergeCell ref="J4:J15"/>
    <mergeCell ref="K4:K7"/>
    <mergeCell ref="L4:L7"/>
    <mergeCell ref="M4:M15"/>
    <mergeCell ref="N4:N7"/>
    <mergeCell ref="O4:O7"/>
    <mergeCell ref="P4:P15"/>
    <mergeCell ref="Q4:Q7"/>
    <mergeCell ref="R4:R7"/>
    <mergeCell ref="S4:S15"/>
    <mergeCell ref="T4:T7"/>
    <mergeCell ref="C4:C15"/>
    <mergeCell ref="C16:C27"/>
    <mergeCell ref="C28:C39"/>
    <mergeCell ref="C40:C51"/>
    <mergeCell ref="C52:C63"/>
    <mergeCell ref="C64:C75"/>
    <mergeCell ref="C76:C87"/>
    <mergeCell ref="C88:C99"/>
    <mergeCell ref="R12:R15"/>
    <mergeCell ref="T12:T15"/>
    <mergeCell ref="U12:U15"/>
    <mergeCell ref="O8:O11"/>
    <mergeCell ref="Q8:Q11"/>
    <mergeCell ref="R8:R11"/>
    <mergeCell ref="T8:T11"/>
    <mergeCell ref="U8:U11"/>
    <mergeCell ref="H8:H11"/>
    <mergeCell ref="I8:I11"/>
    <mergeCell ref="K8:K11"/>
    <mergeCell ref="L8:L11"/>
    <mergeCell ref="N8:N11"/>
    <mergeCell ref="K20:K23"/>
    <mergeCell ref="L20:L23"/>
    <mergeCell ref="H12:H15"/>
    <mergeCell ref="I12:I15"/>
    <mergeCell ref="K12:K15"/>
    <mergeCell ref="L12:L15"/>
    <mergeCell ref="N12:N15"/>
    <mergeCell ref="O12:O15"/>
    <mergeCell ref="Q12:Q15"/>
    <mergeCell ref="R24:R27"/>
    <mergeCell ref="T24:T27"/>
    <mergeCell ref="U24:U27"/>
    <mergeCell ref="V24:V27"/>
    <mergeCell ref="R16:R19"/>
    <mergeCell ref="S16:S27"/>
    <mergeCell ref="T16:T19"/>
    <mergeCell ref="U16:U19"/>
    <mergeCell ref="R20:R23"/>
    <mergeCell ref="T20:T23"/>
    <mergeCell ref="U20:U23"/>
    <mergeCell ref="K32:K35"/>
    <mergeCell ref="L32:L35"/>
    <mergeCell ref="H24:H27"/>
    <mergeCell ref="I24:I27"/>
    <mergeCell ref="K24:K27"/>
    <mergeCell ref="L24:L27"/>
    <mergeCell ref="N24:N27"/>
    <mergeCell ref="O24:O27"/>
    <mergeCell ref="Q24:Q27"/>
    <mergeCell ref="M16:M27"/>
    <mergeCell ref="N16:N19"/>
    <mergeCell ref="O16:O19"/>
    <mergeCell ref="P16:P27"/>
    <mergeCell ref="Q16:Q19"/>
    <mergeCell ref="N20:N23"/>
    <mergeCell ref="O20:O23"/>
    <mergeCell ref="Q20:Q23"/>
    <mergeCell ref="H16:H19"/>
    <mergeCell ref="I16:I19"/>
    <mergeCell ref="J16:J27"/>
    <mergeCell ref="K16:K19"/>
    <mergeCell ref="L16:L19"/>
    <mergeCell ref="H20:H23"/>
    <mergeCell ref="I20:I23"/>
    <mergeCell ref="R36:R39"/>
    <mergeCell ref="T36:T39"/>
    <mergeCell ref="U36:U39"/>
    <mergeCell ref="V32:V35"/>
    <mergeCell ref="V28:V31"/>
    <mergeCell ref="R28:R31"/>
    <mergeCell ref="S28:S39"/>
    <mergeCell ref="T28:T31"/>
    <mergeCell ref="U28:U31"/>
    <mergeCell ref="R32:R35"/>
    <mergeCell ref="T32:T35"/>
    <mergeCell ref="U32:U35"/>
    <mergeCell ref="V36:V39"/>
    <mergeCell ref="K44:K47"/>
    <mergeCell ref="L44:L47"/>
    <mergeCell ref="H36:H39"/>
    <mergeCell ref="I36:I39"/>
    <mergeCell ref="K36:K39"/>
    <mergeCell ref="L36:L39"/>
    <mergeCell ref="N36:N39"/>
    <mergeCell ref="O36:O39"/>
    <mergeCell ref="Q36:Q39"/>
    <mergeCell ref="M28:M39"/>
    <mergeCell ref="N28:N31"/>
    <mergeCell ref="O28:O31"/>
    <mergeCell ref="P28:P39"/>
    <mergeCell ref="Q28:Q31"/>
    <mergeCell ref="N32:N35"/>
    <mergeCell ref="O32:O35"/>
    <mergeCell ref="Q32:Q35"/>
    <mergeCell ref="H28:H31"/>
    <mergeCell ref="I28:I31"/>
    <mergeCell ref="J28:J39"/>
    <mergeCell ref="K28:K31"/>
    <mergeCell ref="L28:L31"/>
    <mergeCell ref="H32:H35"/>
    <mergeCell ref="I32:I35"/>
    <mergeCell ref="R48:R51"/>
    <mergeCell ref="T48:T51"/>
    <mergeCell ref="U48:U51"/>
    <mergeCell ref="R40:R43"/>
    <mergeCell ref="S40:S51"/>
    <mergeCell ref="T40:T43"/>
    <mergeCell ref="U40:U43"/>
    <mergeCell ref="R44:R47"/>
    <mergeCell ref="T44:T47"/>
    <mergeCell ref="U44:U47"/>
    <mergeCell ref="K56:K59"/>
    <mergeCell ref="L56:L59"/>
    <mergeCell ref="H48:H51"/>
    <mergeCell ref="I48:I51"/>
    <mergeCell ref="K48:K51"/>
    <mergeCell ref="L48:L51"/>
    <mergeCell ref="N48:N51"/>
    <mergeCell ref="O48:O51"/>
    <mergeCell ref="Q48:Q51"/>
    <mergeCell ref="M40:M51"/>
    <mergeCell ref="N40:N43"/>
    <mergeCell ref="O40:O43"/>
    <mergeCell ref="P40:P51"/>
    <mergeCell ref="Q40:Q43"/>
    <mergeCell ref="N44:N47"/>
    <mergeCell ref="O44:O47"/>
    <mergeCell ref="Q44:Q47"/>
    <mergeCell ref="H40:H43"/>
    <mergeCell ref="I40:I43"/>
    <mergeCell ref="J40:J51"/>
    <mergeCell ref="K40:K43"/>
    <mergeCell ref="L40:L43"/>
    <mergeCell ref="H44:H47"/>
    <mergeCell ref="I44:I47"/>
    <mergeCell ref="R60:R63"/>
    <mergeCell ref="T60:T63"/>
    <mergeCell ref="U60:U63"/>
    <mergeCell ref="V56:V59"/>
    <mergeCell ref="R52:R55"/>
    <mergeCell ref="S52:S63"/>
    <mergeCell ref="T52:T55"/>
    <mergeCell ref="U52:U55"/>
    <mergeCell ref="R56:R59"/>
    <mergeCell ref="T56:T59"/>
    <mergeCell ref="U56:U59"/>
    <mergeCell ref="V60:V63"/>
    <mergeCell ref="K68:K71"/>
    <mergeCell ref="L68:L71"/>
    <mergeCell ref="H60:H63"/>
    <mergeCell ref="I60:I63"/>
    <mergeCell ref="K60:K63"/>
    <mergeCell ref="L60:L63"/>
    <mergeCell ref="N60:N63"/>
    <mergeCell ref="O60:O63"/>
    <mergeCell ref="Q60:Q63"/>
    <mergeCell ref="M52:M63"/>
    <mergeCell ref="N52:N55"/>
    <mergeCell ref="O52:O55"/>
    <mergeCell ref="P52:P63"/>
    <mergeCell ref="Q52:Q55"/>
    <mergeCell ref="N56:N59"/>
    <mergeCell ref="O56:O59"/>
    <mergeCell ref="Q56:Q59"/>
    <mergeCell ref="H52:H55"/>
    <mergeCell ref="I52:I55"/>
    <mergeCell ref="J52:J63"/>
    <mergeCell ref="K52:K55"/>
    <mergeCell ref="L52:L55"/>
    <mergeCell ref="H56:H59"/>
    <mergeCell ref="I56:I59"/>
    <mergeCell ref="R72:R75"/>
    <mergeCell ref="T72:T75"/>
    <mergeCell ref="U72:U75"/>
    <mergeCell ref="R64:R67"/>
    <mergeCell ref="S64:S75"/>
    <mergeCell ref="T64:T67"/>
    <mergeCell ref="U64:U67"/>
    <mergeCell ref="R68:R71"/>
    <mergeCell ref="T68:T71"/>
    <mergeCell ref="U68:U71"/>
    <mergeCell ref="K80:K83"/>
    <mergeCell ref="L80:L83"/>
    <mergeCell ref="H72:H75"/>
    <mergeCell ref="I72:I75"/>
    <mergeCell ref="K72:K75"/>
    <mergeCell ref="L72:L75"/>
    <mergeCell ref="N72:N75"/>
    <mergeCell ref="O72:O75"/>
    <mergeCell ref="Q72:Q75"/>
    <mergeCell ref="M64:M75"/>
    <mergeCell ref="N64:N67"/>
    <mergeCell ref="O64:O67"/>
    <mergeCell ref="P64:P75"/>
    <mergeCell ref="Q64:Q67"/>
    <mergeCell ref="N68:N71"/>
    <mergeCell ref="O68:O71"/>
    <mergeCell ref="Q68:Q71"/>
    <mergeCell ref="H64:H67"/>
    <mergeCell ref="I64:I67"/>
    <mergeCell ref="J64:J75"/>
    <mergeCell ref="K64:K67"/>
    <mergeCell ref="L64:L67"/>
    <mergeCell ref="H68:H71"/>
    <mergeCell ref="I68:I71"/>
    <mergeCell ref="U84:U87"/>
    <mergeCell ref="V80:V83"/>
    <mergeCell ref="R76:R79"/>
    <mergeCell ref="S76:S87"/>
    <mergeCell ref="T76:T79"/>
    <mergeCell ref="U76:U79"/>
    <mergeCell ref="R80:R83"/>
    <mergeCell ref="T80:T83"/>
    <mergeCell ref="U80:U83"/>
    <mergeCell ref="V84:V87"/>
    <mergeCell ref="H84:H87"/>
    <mergeCell ref="I84:I87"/>
    <mergeCell ref="K84:K87"/>
    <mergeCell ref="L84:L87"/>
    <mergeCell ref="N84:N87"/>
    <mergeCell ref="O84:O87"/>
    <mergeCell ref="Q84:Q87"/>
    <mergeCell ref="R84:R87"/>
    <mergeCell ref="T84:T87"/>
    <mergeCell ref="M76:M87"/>
    <mergeCell ref="N76:N79"/>
    <mergeCell ref="O76:O79"/>
    <mergeCell ref="P76:P87"/>
    <mergeCell ref="Q76:Q79"/>
    <mergeCell ref="N80:N83"/>
    <mergeCell ref="O80:O83"/>
    <mergeCell ref="Q80:Q83"/>
    <mergeCell ref="H76:H79"/>
    <mergeCell ref="I76:I79"/>
    <mergeCell ref="J76:J87"/>
    <mergeCell ref="K76:K79"/>
    <mergeCell ref="L76:L79"/>
    <mergeCell ref="H80:H83"/>
    <mergeCell ref="I80:I83"/>
    <mergeCell ref="L88:L91"/>
    <mergeCell ref="M88:M99"/>
    <mergeCell ref="N88:N91"/>
    <mergeCell ref="O88:O91"/>
    <mergeCell ref="P88:P99"/>
    <mergeCell ref="L92:L95"/>
    <mergeCell ref="N92:N95"/>
    <mergeCell ref="O92:O95"/>
    <mergeCell ref="G88:G99"/>
    <mergeCell ref="H88:H91"/>
    <mergeCell ref="I88:I91"/>
    <mergeCell ref="J88:J99"/>
    <mergeCell ref="K88:K91"/>
    <mergeCell ref="H92:H95"/>
    <mergeCell ref="I92:I95"/>
    <mergeCell ref="K92:K95"/>
    <mergeCell ref="H96:H99"/>
    <mergeCell ref="I96:I99"/>
    <mergeCell ref="K96:K99"/>
    <mergeCell ref="L96:L99"/>
    <mergeCell ref="N96:N99"/>
    <mergeCell ref="O96:O99"/>
    <mergeCell ref="U96:U99"/>
    <mergeCell ref="Q88:Q91"/>
    <mergeCell ref="R88:R91"/>
    <mergeCell ref="S88:S99"/>
    <mergeCell ref="T88:T91"/>
    <mergeCell ref="U88:U91"/>
    <mergeCell ref="Q92:Q95"/>
    <mergeCell ref="R92:R95"/>
    <mergeCell ref="T92:T95"/>
    <mergeCell ref="U92:U95"/>
    <mergeCell ref="Q96:Q99"/>
    <mergeCell ref="R96:R99"/>
    <mergeCell ref="T96:T99"/>
    <mergeCell ref="L100:L103"/>
    <mergeCell ref="M100:M111"/>
    <mergeCell ref="N100:N103"/>
    <mergeCell ref="O100:O103"/>
    <mergeCell ref="P100:P111"/>
    <mergeCell ref="L104:L107"/>
    <mergeCell ref="N104:N107"/>
    <mergeCell ref="O104:O107"/>
    <mergeCell ref="G100:G111"/>
    <mergeCell ref="H100:H103"/>
    <mergeCell ref="I100:I103"/>
    <mergeCell ref="J100:J111"/>
    <mergeCell ref="K100:K103"/>
    <mergeCell ref="H104:H107"/>
    <mergeCell ref="I104:I107"/>
    <mergeCell ref="K104:K107"/>
    <mergeCell ref="H108:H111"/>
    <mergeCell ref="I108:I111"/>
    <mergeCell ref="K108:K111"/>
    <mergeCell ref="L108:L111"/>
    <mergeCell ref="N108:N111"/>
    <mergeCell ref="O108:O111"/>
    <mergeCell ref="U108:U111"/>
    <mergeCell ref="V104:V107"/>
    <mergeCell ref="Q100:Q103"/>
    <mergeCell ref="R100:R103"/>
    <mergeCell ref="S100:S111"/>
    <mergeCell ref="T100:T103"/>
    <mergeCell ref="U100:U103"/>
    <mergeCell ref="Q104:Q107"/>
    <mergeCell ref="R104:R107"/>
    <mergeCell ref="T104:T107"/>
    <mergeCell ref="U104:U107"/>
    <mergeCell ref="Q108:Q111"/>
    <mergeCell ref="R108:R111"/>
    <mergeCell ref="T108:T111"/>
    <mergeCell ref="L112:L115"/>
    <mergeCell ref="M112:M123"/>
    <mergeCell ref="N112:N115"/>
    <mergeCell ref="O112:O115"/>
    <mergeCell ref="P112:P123"/>
    <mergeCell ref="L116:L119"/>
    <mergeCell ref="N116:N119"/>
    <mergeCell ref="O116:O119"/>
    <mergeCell ref="G112:G123"/>
    <mergeCell ref="H112:H115"/>
    <mergeCell ref="I112:I115"/>
    <mergeCell ref="J112:J123"/>
    <mergeCell ref="K112:K115"/>
    <mergeCell ref="H116:H119"/>
    <mergeCell ref="I116:I119"/>
    <mergeCell ref="K116:K119"/>
    <mergeCell ref="H120:H123"/>
    <mergeCell ref="I120:I123"/>
    <mergeCell ref="K120:K123"/>
    <mergeCell ref="L120:L123"/>
    <mergeCell ref="N120:N123"/>
    <mergeCell ref="O120:O123"/>
    <mergeCell ref="U120:U123"/>
    <mergeCell ref="Q112:Q115"/>
    <mergeCell ref="R112:R115"/>
    <mergeCell ref="S112:S123"/>
    <mergeCell ref="T112:T115"/>
    <mergeCell ref="U112:U115"/>
    <mergeCell ref="Q116:Q119"/>
    <mergeCell ref="R116:R119"/>
    <mergeCell ref="T116:T119"/>
    <mergeCell ref="U116:U119"/>
    <mergeCell ref="Q120:Q123"/>
    <mergeCell ref="R120:R123"/>
    <mergeCell ref="T120:T123"/>
    <mergeCell ref="L124:L127"/>
    <mergeCell ref="M124:M135"/>
    <mergeCell ref="N124:N127"/>
    <mergeCell ref="O124:O127"/>
    <mergeCell ref="P124:P135"/>
    <mergeCell ref="L128:L131"/>
    <mergeCell ref="N128:N131"/>
    <mergeCell ref="O128:O131"/>
    <mergeCell ref="G124:G135"/>
    <mergeCell ref="H124:H127"/>
    <mergeCell ref="I124:I127"/>
    <mergeCell ref="J124:J135"/>
    <mergeCell ref="K124:K127"/>
    <mergeCell ref="H128:H131"/>
    <mergeCell ref="I128:I131"/>
    <mergeCell ref="K128:K131"/>
    <mergeCell ref="H132:H135"/>
    <mergeCell ref="I132:I135"/>
    <mergeCell ref="K132:K135"/>
    <mergeCell ref="L132:L135"/>
    <mergeCell ref="N132:N135"/>
    <mergeCell ref="O132:O135"/>
    <mergeCell ref="U124:U127"/>
    <mergeCell ref="Q128:Q131"/>
    <mergeCell ref="R128:R131"/>
    <mergeCell ref="T128:T131"/>
    <mergeCell ref="U128:U131"/>
    <mergeCell ref="Q132:Q135"/>
    <mergeCell ref="R132:R135"/>
    <mergeCell ref="T132:T135"/>
    <mergeCell ref="V132:V135"/>
    <mergeCell ref="L136:L139"/>
    <mergeCell ref="M136:M147"/>
    <mergeCell ref="N136:N139"/>
    <mergeCell ref="O136:O139"/>
    <mergeCell ref="P136:P147"/>
    <mergeCell ref="L140:L143"/>
    <mergeCell ref="N140:N143"/>
    <mergeCell ref="O140:O143"/>
    <mergeCell ref="G136:G147"/>
    <mergeCell ref="H136:H139"/>
    <mergeCell ref="I136:I139"/>
    <mergeCell ref="J136:J147"/>
    <mergeCell ref="K136:K139"/>
    <mergeCell ref="H140:H143"/>
    <mergeCell ref="I140:I143"/>
    <mergeCell ref="K140:K143"/>
    <mergeCell ref="H144:H147"/>
    <mergeCell ref="I144:I147"/>
    <mergeCell ref="K144:K147"/>
    <mergeCell ref="L144:L147"/>
    <mergeCell ref="N144:N147"/>
    <mergeCell ref="O144:O147"/>
    <mergeCell ref="V4:V7"/>
    <mergeCell ref="V8:V11"/>
    <mergeCell ref="V12:V15"/>
    <mergeCell ref="V16:V19"/>
    <mergeCell ref="V20:V23"/>
    <mergeCell ref="U144:U147"/>
    <mergeCell ref="Q136:Q139"/>
    <mergeCell ref="R136:R139"/>
    <mergeCell ref="S136:S147"/>
    <mergeCell ref="T136:T139"/>
    <mergeCell ref="U136:U139"/>
    <mergeCell ref="Q140:Q143"/>
    <mergeCell ref="R140:R143"/>
    <mergeCell ref="T140:T143"/>
    <mergeCell ref="U140:U143"/>
    <mergeCell ref="Q144:Q147"/>
    <mergeCell ref="R144:R147"/>
    <mergeCell ref="T144:T147"/>
    <mergeCell ref="U132:U135"/>
    <mergeCell ref="V128:V131"/>
    <mergeCell ref="Q124:Q127"/>
    <mergeCell ref="R124:R127"/>
    <mergeCell ref="S124:S135"/>
    <mergeCell ref="T124:T127"/>
    <mergeCell ref="V64:V67"/>
    <mergeCell ref="V68:V71"/>
    <mergeCell ref="V72:V75"/>
    <mergeCell ref="V76:V79"/>
    <mergeCell ref="V40:V43"/>
    <mergeCell ref="V44:V47"/>
    <mergeCell ref="V48:V51"/>
    <mergeCell ref="V52:V55"/>
    <mergeCell ref="V136:V139"/>
    <mergeCell ref="V140:V143"/>
    <mergeCell ref="V144:V147"/>
    <mergeCell ref="V108:V111"/>
    <mergeCell ref="V112:V115"/>
    <mergeCell ref="V116:V119"/>
    <mergeCell ref="V120:V123"/>
    <mergeCell ref="V124:V127"/>
    <mergeCell ref="V88:V91"/>
    <mergeCell ref="V92:V95"/>
    <mergeCell ref="V96:V99"/>
    <mergeCell ref="V100:V10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pageSetup paperSize="9" orientation="portrait"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C342"/>
  <sheetViews>
    <sheetView zoomScaleNormal="100" workbookViewId="0">
      <pane xSplit="3" ySplit="2" topLeftCell="D3" activePane="bottomRight" state="frozen"/>
      <selection pane="topRight" activeCell="D1" sqref="D1"/>
      <selection pane="bottomLeft" activeCell="A3" sqref="A3"/>
      <selection pane="bottomRight" activeCell="C3" sqref="C3"/>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86.5703125" style="137" customWidth="1"/>
    <col min="20"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2" t="str">
        <f>Refs!A4</f>
        <v>Saesneg</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2.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56.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N4:N7"/>
    <mergeCell ref="O4:O7"/>
    <mergeCell ref="E16:E19"/>
    <mergeCell ref="F16:F19"/>
    <mergeCell ref="G16:G27"/>
    <mergeCell ref="H16:H19"/>
    <mergeCell ref="I16:I19"/>
    <mergeCell ref="J16:J27"/>
    <mergeCell ref="K16:K19"/>
    <mergeCell ref="L16:L19"/>
    <mergeCell ref="M16:M27"/>
    <mergeCell ref="E20:E23"/>
    <mergeCell ref="F20:F23"/>
    <mergeCell ref="H20:H23"/>
    <mergeCell ref="I8:I11"/>
    <mergeCell ref="K8:K11"/>
    <mergeCell ref="L8:L11"/>
    <mergeCell ref="N8:N11"/>
    <mergeCell ref="O8:O11"/>
    <mergeCell ref="E24:E27"/>
    <mergeCell ref="F24:F27"/>
    <mergeCell ref="H24:H27"/>
    <mergeCell ref="I24:I27"/>
    <mergeCell ref="K24:K27"/>
    <mergeCell ref="K4:K7"/>
    <mergeCell ref="L4:L7"/>
    <mergeCell ref="M4:M15"/>
    <mergeCell ref="D64:D75"/>
    <mergeCell ref="B4:B51"/>
    <mergeCell ref="D28:D39"/>
    <mergeCell ref="D40:D51"/>
    <mergeCell ref="C4:C15"/>
    <mergeCell ref="D4:D15"/>
    <mergeCell ref="C64:C75"/>
    <mergeCell ref="C40:C51"/>
    <mergeCell ref="C28:C39"/>
    <mergeCell ref="C52:C63"/>
    <mergeCell ref="C16:C27"/>
    <mergeCell ref="D16:D27"/>
    <mergeCell ref="B52:B87"/>
    <mergeCell ref="D52:D63"/>
    <mergeCell ref="I20:I23"/>
    <mergeCell ref="K20:K23"/>
    <mergeCell ref="L20:L23"/>
    <mergeCell ref="E40:E43"/>
    <mergeCell ref="F40:F43"/>
    <mergeCell ref="G40:G51"/>
    <mergeCell ref="H40:H43"/>
    <mergeCell ref="N52:N55"/>
    <mergeCell ref="N56:N59"/>
    <mergeCell ref="N60:N63"/>
    <mergeCell ref="O48:O51"/>
    <mergeCell ref="O52:O55"/>
    <mergeCell ref="O56:O59"/>
    <mergeCell ref="O60:O63"/>
    <mergeCell ref="I40:I43"/>
    <mergeCell ref="J40:J51"/>
    <mergeCell ref="K40:K43"/>
    <mergeCell ref="L40:L43"/>
    <mergeCell ref="M40:M51"/>
    <mergeCell ref="E44:E47"/>
    <mergeCell ref="F44:F47"/>
    <mergeCell ref="H44:H47"/>
    <mergeCell ref="I44:I47"/>
    <mergeCell ref="K44:K47"/>
    <mergeCell ref="L44:L47"/>
    <mergeCell ref="E48:E51"/>
    <mergeCell ref="L24:L27"/>
    <mergeCell ref="H32:H35"/>
    <mergeCell ref="E28:E31"/>
    <mergeCell ref="F28:F31"/>
    <mergeCell ref="G28:G39"/>
    <mergeCell ref="H28:H31"/>
    <mergeCell ref="E32:E35"/>
    <mergeCell ref="F32:F35"/>
    <mergeCell ref="E36:E39"/>
    <mergeCell ref="F36:F39"/>
    <mergeCell ref="H36:H39"/>
    <mergeCell ref="F48:F51"/>
    <mergeCell ref="H48:H51"/>
    <mergeCell ref="I48:I51"/>
    <mergeCell ref="K48:K51"/>
    <mergeCell ref="L48:L51"/>
    <mergeCell ref="Q8:Q11"/>
    <mergeCell ref="R8:R11"/>
    <mergeCell ref="E12:E15"/>
    <mergeCell ref="F12:F15"/>
    <mergeCell ref="H12:H15"/>
    <mergeCell ref="I12:I15"/>
    <mergeCell ref="K12:K15"/>
    <mergeCell ref="L12:L15"/>
    <mergeCell ref="N12:N15"/>
    <mergeCell ref="O12:O15"/>
    <mergeCell ref="Q12:Q15"/>
    <mergeCell ref="R12:R15"/>
    <mergeCell ref="P4:P15"/>
    <mergeCell ref="Q4:Q7"/>
    <mergeCell ref="R4:R7"/>
    <mergeCell ref="E8:E11"/>
    <mergeCell ref="F8:F11"/>
    <mergeCell ref="H8:H11"/>
    <mergeCell ref="E4:E7"/>
    <mergeCell ref="F4:F7"/>
    <mergeCell ref="G4:G15"/>
    <mergeCell ref="H4:H7"/>
    <mergeCell ref="I4:I7"/>
    <mergeCell ref="J4:J15"/>
    <mergeCell ref="N16:N19"/>
    <mergeCell ref="O16:O19"/>
    <mergeCell ref="P16:P27"/>
    <mergeCell ref="Q16:Q19"/>
    <mergeCell ref="R16:R19"/>
    <mergeCell ref="N20:N23"/>
    <mergeCell ref="O20:O23"/>
    <mergeCell ref="Q20:Q23"/>
    <mergeCell ref="R20:R23"/>
    <mergeCell ref="N24:N27"/>
    <mergeCell ref="O24:O27"/>
    <mergeCell ref="Q24:Q27"/>
    <mergeCell ref="R24:R27"/>
    <mergeCell ref="R36:R39"/>
    <mergeCell ref="I32:I35"/>
    <mergeCell ref="K32:K35"/>
    <mergeCell ref="L32:L35"/>
    <mergeCell ref="N32:N35"/>
    <mergeCell ref="O32:O35"/>
    <mergeCell ref="Q32:Q35"/>
    <mergeCell ref="R32:R35"/>
    <mergeCell ref="I28:I31"/>
    <mergeCell ref="J28:J39"/>
    <mergeCell ref="K28:K31"/>
    <mergeCell ref="L28:L31"/>
    <mergeCell ref="M28:M39"/>
    <mergeCell ref="N28:N31"/>
    <mergeCell ref="O28:O31"/>
    <mergeCell ref="P28:P39"/>
    <mergeCell ref="Q28:Q31"/>
    <mergeCell ref="R28:R31"/>
    <mergeCell ref="I36:I39"/>
    <mergeCell ref="K36:K39"/>
    <mergeCell ref="L36:L39"/>
    <mergeCell ref="N36:N39"/>
    <mergeCell ref="O36:O39"/>
    <mergeCell ref="Q36:Q39"/>
    <mergeCell ref="P40:P51"/>
    <mergeCell ref="Q40:Q43"/>
    <mergeCell ref="R40:R43"/>
    <mergeCell ref="Q44:Q47"/>
    <mergeCell ref="R44:R47"/>
    <mergeCell ref="Q48:Q51"/>
    <mergeCell ref="R48:R51"/>
    <mergeCell ref="N40:N43"/>
    <mergeCell ref="O40:O43"/>
    <mergeCell ref="N44:N47"/>
    <mergeCell ref="O44:O47"/>
    <mergeCell ref="N48:N51"/>
    <mergeCell ref="P52:P63"/>
    <mergeCell ref="Q52:Q55"/>
    <mergeCell ref="R52:R55"/>
    <mergeCell ref="Q56:Q59"/>
    <mergeCell ref="R56:R59"/>
    <mergeCell ref="Q60:Q63"/>
    <mergeCell ref="R60:R63"/>
    <mergeCell ref="E52:E55"/>
    <mergeCell ref="F52:F55"/>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E64:E67"/>
    <mergeCell ref="F64:F67"/>
    <mergeCell ref="G64:G75"/>
    <mergeCell ref="H64:H67"/>
    <mergeCell ref="I64:I67"/>
    <mergeCell ref="J64:J75"/>
    <mergeCell ref="K64:K67"/>
    <mergeCell ref="L64:L67"/>
    <mergeCell ref="M64:M75"/>
    <mergeCell ref="E68:E71"/>
    <mergeCell ref="F68:F71"/>
    <mergeCell ref="H68:H71"/>
    <mergeCell ref="I68:I71"/>
    <mergeCell ref="K68:K71"/>
    <mergeCell ref="L68:L71"/>
    <mergeCell ref="E72:E75"/>
    <mergeCell ref="F72:F75"/>
    <mergeCell ref="H72:H75"/>
    <mergeCell ref="I72:I75"/>
    <mergeCell ref="K72:K75"/>
    <mergeCell ref="L72:L75"/>
    <mergeCell ref="N64:N67"/>
    <mergeCell ref="O64:O67"/>
    <mergeCell ref="P64:P75"/>
    <mergeCell ref="Q64:Q67"/>
    <mergeCell ref="R64:R67"/>
    <mergeCell ref="N68:N71"/>
    <mergeCell ref="O68:O71"/>
    <mergeCell ref="Q68:Q71"/>
    <mergeCell ref="R68:R71"/>
    <mergeCell ref="N72:N75"/>
    <mergeCell ref="O72:O75"/>
    <mergeCell ref="Q72:Q75"/>
    <mergeCell ref="R72:R75"/>
    <mergeCell ref="L76:L79"/>
    <mergeCell ref="M76:M87"/>
    <mergeCell ref="N76:N79"/>
    <mergeCell ref="O76:O79"/>
    <mergeCell ref="P76:P87"/>
    <mergeCell ref="Q76:Q79"/>
    <mergeCell ref="R76:R79"/>
    <mergeCell ref="E80:E83"/>
    <mergeCell ref="N80:N83"/>
    <mergeCell ref="O80:O83"/>
    <mergeCell ref="F80:F83"/>
    <mergeCell ref="H80:H83"/>
    <mergeCell ref="I80:I83"/>
    <mergeCell ref="K80:K83"/>
    <mergeCell ref="Q80:Q83"/>
    <mergeCell ref="R80:R83"/>
    <mergeCell ref="L84:L87"/>
    <mergeCell ref="N84:N87"/>
    <mergeCell ref="O84:O87"/>
    <mergeCell ref="Q84:Q87"/>
    <mergeCell ref="R84:R87"/>
    <mergeCell ref="L80:L83"/>
    <mergeCell ref="C76:C87"/>
    <mergeCell ref="D76:D87"/>
    <mergeCell ref="E76:E79"/>
    <mergeCell ref="F76:F79"/>
    <mergeCell ref="G76:G87"/>
    <mergeCell ref="H76:H79"/>
    <mergeCell ref="I76:I79"/>
    <mergeCell ref="J76:J87"/>
    <mergeCell ref="K76:K79"/>
    <mergeCell ref="E84:E87"/>
    <mergeCell ref="F84:F87"/>
    <mergeCell ref="H84:H87"/>
    <mergeCell ref="I84:I87"/>
    <mergeCell ref="K84:K87"/>
    <mergeCell ref="B88:B123"/>
    <mergeCell ref="C88:C99"/>
    <mergeCell ref="D88:D99"/>
    <mergeCell ref="E88:E91"/>
    <mergeCell ref="F88:F91"/>
    <mergeCell ref="G88:G99"/>
    <mergeCell ref="H88:H91"/>
    <mergeCell ref="I88:I91"/>
    <mergeCell ref="J88:J99"/>
    <mergeCell ref="E104:E107"/>
    <mergeCell ref="F104:F107"/>
    <mergeCell ref="H104:H107"/>
    <mergeCell ref="I104:I107"/>
    <mergeCell ref="E108:E111"/>
    <mergeCell ref="F108:F111"/>
    <mergeCell ref="H108:H111"/>
    <mergeCell ref="I108:I111"/>
    <mergeCell ref="C112:C123"/>
    <mergeCell ref="D112:D123"/>
    <mergeCell ref="E112:E115"/>
    <mergeCell ref="F112:F115"/>
    <mergeCell ref="C100:C111"/>
    <mergeCell ref="D100:D111"/>
    <mergeCell ref="E100:E103"/>
    <mergeCell ref="K88:K91"/>
    <mergeCell ref="L88:L91"/>
    <mergeCell ref="M88:M99"/>
    <mergeCell ref="N88:N91"/>
    <mergeCell ref="O88:O91"/>
    <mergeCell ref="P88:P99"/>
    <mergeCell ref="Q88:Q91"/>
    <mergeCell ref="R88:R91"/>
    <mergeCell ref="N96:N99"/>
    <mergeCell ref="O96:O99"/>
    <mergeCell ref="Q96:Q99"/>
    <mergeCell ref="R96:R99"/>
    <mergeCell ref="P100:P111"/>
    <mergeCell ref="Q100:Q103"/>
    <mergeCell ref="R100:R103"/>
    <mergeCell ref="E92:E95"/>
    <mergeCell ref="F92:F95"/>
    <mergeCell ref="H92:H95"/>
    <mergeCell ref="I92:I95"/>
    <mergeCell ref="K92:K95"/>
    <mergeCell ref="L92:L95"/>
    <mergeCell ref="N92:N95"/>
    <mergeCell ref="O92:O95"/>
    <mergeCell ref="Q92:Q95"/>
    <mergeCell ref="R92:R95"/>
    <mergeCell ref="E96:E99"/>
    <mergeCell ref="F96:F99"/>
    <mergeCell ref="H96:H99"/>
    <mergeCell ref="I96:I99"/>
    <mergeCell ref="K96:K99"/>
    <mergeCell ref="L96:L99"/>
    <mergeCell ref="L104:L107"/>
    <mergeCell ref="F100:F103"/>
    <mergeCell ref="G100:G111"/>
    <mergeCell ref="H100:H103"/>
    <mergeCell ref="I100:I103"/>
    <mergeCell ref="J100:J111"/>
    <mergeCell ref="K100:K103"/>
    <mergeCell ref="K104:K107"/>
    <mergeCell ref="N104:N107"/>
    <mergeCell ref="O104:O107"/>
    <mergeCell ref="L100:L103"/>
    <mergeCell ref="M100:M111"/>
    <mergeCell ref="N100:N103"/>
    <mergeCell ref="O100:O103"/>
    <mergeCell ref="Q104:Q107"/>
    <mergeCell ref="R104:R107"/>
    <mergeCell ref="K108:K111"/>
    <mergeCell ref="L108:L111"/>
    <mergeCell ref="N108:N111"/>
    <mergeCell ref="O108:O111"/>
    <mergeCell ref="Q108:Q111"/>
    <mergeCell ref="R108:R111"/>
    <mergeCell ref="J112:J123"/>
    <mergeCell ref="K112:K115"/>
    <mergeCell ref="L112:L115"/>
    <mergeCell ref="M112:M123"/>
    <mergeCell ref="N112:N115"/>
    <mergeCell ref="O112:O115"/>
    <mergeCell ref="P112:P123"/>
    <mergeCell ref="Q112:Q115"/>
    <mergeCell ref="R112:R115"/>
    <mergeCell ref="L120:L123"/>
    <mergeCell ref="N120:N123"/>
    <mergeCell ref="O120:O123"/>
    <mergeCell ref="Q120:Q123"/>
    <mergeCell ref="R120:R123"/>
    <mergeCell ref="K116:K119"/>
    <mergeCell ref="L116:L119"/>
    <mergeCell ref="N116:N119"/>
    <mergeCell ref="O116:O119"/>
    <mergeCell ref="Q116:Q119"/>
    <mergeCell ref="O132:O135"/>
    <mergeCell ref="Q132:Q135"/>
    <mergeCell ref="K124:K127"/>
    <mergeCell ref="L124:L127"/>
    <mergeCell ref="M124:M135"/>
    <mergeCell ref="N124:N127"/>
    <mergeCell ref="O124:O127"/>
    <mergeCell ref="P124:P135"/>
    <mergeCell ref="Q124:Q127"/>
    <mergeCell ref="K120:K123"/>
    <mergeCell ref="K132:K135"/>
    <mergeCell ref="L132:L135"/>
    <mergeCell ref="N132:N135"/>
    <mergeCell ref="L128:L131"/>
    <mergeCell ref="N128:N131"/>
    <mergeCell ref="O128:O131"/>
    <mergeCell ref="Q128:Q131"/>
    <mergeCell ref="K128:K131"/>
    <mergeCell ref="F116:F119"/>
    <mergeCell ref="H116:H119"/>
    <mergeCell ref="I116:I119"/>
    <mergeCell ref="E120:E123"/>
    <mergeCell ref="F120:F123"/>
    <mergeCell ref="H120:H123"/>
    <mergeCell ref="I120:I123"/>
    <mergeCell ref="G112:G123"/>
    <mergeCell ref="H112:H115"/>
    <mergeCell ref="I112:I115"/>
    <mergeCell ref="E116:E119"/>
    <mergeCell ref="B124:B147"/>
    <mergeCell ref="C124:C135"/>
    <mergeCell ref="D124:D135"/>
    <mergeCell ref="E124:E127"/>
    <mergeCell ref="F124:F127"/>
    <mergeCell ref="G124:G135"/>
    <mergeCell ref="H124:H127"/>
    <mergeCell ref="I124:I127"/>
    <mergeCell ref="I140:I143"/>
    <mergeCell ref="E144:E147"/>
    <mergeCell ref="F144:F147"/>
    <mergeCell ref="H144:H147"/>
    <mergeCell ref="I144:I147"/>
    <mergeCell ref="E140:E143"/>
    <mergeCell ref="F140:F143"/>
    <mergeCell ref="H140:H143"/>
    <mergeCell ref="M136:M147"/>
    <mergeCell ref="N136:N139"/>
    <mergeCell ref="O136:O139"/>
    <mergeCell ref="Q144:Q147"/>
    <mergeCell ref="R136:R139"/>
    <mergeCell ref="K136:K139"/>
    <mergeCell ref="K140:K143"/>
    <mergeCell ref="J124:J135"/>
    <mergeCell ref="C136:C147"/>
    <mergeCell ref="D136:D147"/>
    <mergeCell ref="E136:E139"/>
    <mergeCell ref="F136:F139"/>
    <mergeCell ref="G136:G147"/>
    <mergeCell ref="H136:H139"/>
    <mergeCell ref="I136:I139"/>
    <mergeCell ref="E128:E131"/>
    <mergeCell ref="F128:F131"/>
    <mergeCell ref="H128:H131"/>
    <mergeCell ref="I128:I131"/>
    <mergeCell ref="J136:J147"/>
    <mergeCell ref="E132:E135"/>
    <mergeCell ref="F132:F135"/>
    <mergeCell ref="H132:H135"/>
    <mergeCell ref="I132:I135"/>
    <mergeCell ref="S4:S15"/>
    <mergeCell ref="S16:S27"/>
    <mergeCell ref="S28:S39"/>
    <mergeCell ref="S40:S51"/>
    <mergeCell ref="S52:S63"/>
    <mergeCell ref="S64:S75"/>
    <mergeCell ref="B2:C2"/>
    <mergeCell ref="R140:R143"/>
    <mergeCell ref="R132:R135"/>
    <mergeCell ref="R124:R127"/>
    <mergeCell ref="R128:R131"/>
    <mergeCell ref="R116:R119"/>
    <mergeCell ref="L140:L143"/>
    <mergeCell ref="N140:N143"/>
    <mergeCell ref="O140:O143"/>
    <mergeCell ref="Q140:Q143"/>
    <mergeCell ref="P136:P147"/>
    <mergeCell ref="Q136:Q139"/>
    <mergeCell ref="R144:R147"/>
    <mergeCell ref="K144:K147"/>
    <mergeCell ref="L144:L147"/>
    <mergeCell ref="N144:N147"/>
    <mergeCell ref="O144:O147"/>
    <mergeCell ref="L136:L139"/>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pageSetup paperSize="9" orientation="portrait" horizontalDpi="0" verticalDpi="0" r:id="rId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C342"/>
  <sheetViews>
    <sheetView workbookViewId="0">
      <pane xSplit="3" ySplit="2" topLeftCell="D3" activePane="bottomRight" state="frozen"/>
      <selection pane="topRight" activeCell="D1" sqref="D1"/>
      <selection pane="bottomLeft" activeCell="A3" sqref="A3"/>
      <selection pane="bottomRight" activeCell="B3" sqref="B3"/>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86.5703125" style="137" customWidth="1"/>
    <col min="20"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20.25" customHeight="1">
      <c r="A2" s="5"/>
      <c r="B2" s="294" t="str">
        <f>Refs!A5</f>
        <v>Mathemateg</v>
      </c>
      <c r="C2" s="295"/>
      <c r="D2" s="184"/>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26.2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5.2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60"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S112:S123"/>
    <mergeCell ref="T112:T115"/>
    <mergeCell ref="U112:U115"/>
    <mergeCell ref="V112:V115"/>
    <mergeCell ref="T116:T119"/>
    <mergeCell ref="U116:U119"/>
    <mergeCell ref="V116:V119"/>
    <mergeCell ref="T120:T123"/>
    <mergeCell ref="U120:U123"/>
    <mergeCell ref="V120:V123"/>
    <mergeCell ref="S100:S111"/>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B4:B51"/>
    <mergeCell ref="O8:O11"/>
    <mergeCell ref="H16:H19"/>
    <mergeCell ref="I16:I19"/>
    <mergeCell ref="J16:J27"/>
    <mergeCell ref="K16:K19"/>
    <mergeCell ref="L16:L19"/>
    <mergeCell ref="D4:D15"/>
    <mergeCell ref="C4:C15"/>
    <mergeCell ref="D16:D27"/>
    <mergeCell ref="C16:C27"/>
    <mergeCell ref="C28:C39"/>
    <mergeCell ref="D28:D39"/>
    <mergeCell ref="N4:N7"/>
    <mergeCell ref="O4:O7"/>
    <mergeCell ref="L4:L7"/>
    <mergeCell ref="M4:M15"/>
    <mergeCell ref="M16:M27"/>
    <mergeCell ref="N16:N19"/>
    <mergeCell ref="O16:O19"/>
    <mergeCell ref="H28:H31"/>
    <mergeCell ref="I28:I31"/>
    <mergeCell ref="J28:J39"/>
    <mergeCell ref="K28:K31"/>
    <mergeCell ref="D64:D75"/>
    <mergeCell ref="O52:O55"/>
    <mergeCell ref="O56:O59"/>
    <mergeCell ref="O60:O63"/>
    <mergeCell ref="O96:O99"/>
    <mergeCell ref="M52:M63"/>
    <mergeCell ref="N52:N55"/>
    <mergeCell ref="N56:N59"/>
    <mergeCell ref="N60:N63"/>
    <mergeCell ref="H60:H63"/>
    <mergeCell ref="I60:I63"/>
    <mergeCell ref="K60:K63"/>
    <mergeCell ref="L60:L63"/>
    <mergeCell ref="E64:E67"/>
    <mergeCell ref="F64:F67"/>
    <mergeCell ref="G64:G75"/>
    <mergeCell ref="N92:N95"/>
    <mergeCell ref="O92:O95"/>
    <mergeCell ref="P4:P15"/>
    <mergeCell ref="Q4:Q7"/>
    <mergeCell ref="R4:R7"/>
    <mergeCell ref="E8:E11"/>
    <mergeCell ref="F8:F11"/>
    <mergeCell ref="H8:H11"/>
    <mergeCell ref="C52:C63"/>
    <mergeCell ref="D52:D63"/>
    <mergeCell ref="C40:C51"/>
    <mergeCell ref="D40:D51"/>
    <mergeCell ref="I8:I11"/>
    <mergeCell ref="K8:K11"/>
    <mergeCell ref="L8:L11"/>
    <mergeCell ref="N8:N11"/>
    <mergeCell ref="E16:E19"/>
    <mergeCell ref="F16:F19"/>
    <mergeCell ref="G16:G27"/>
    <mergeCell ref="E4:E7"/>
    <mergeCell ref="F4:F7"/>
    <mergeCell ref="G4:G15"/>
    <mergeCell ref="H4:H7"/>
    <mergeCell ref="I4:I7"/>
    <mergeCell ref="J4:J15"/>
    <mergeCell ref="K4:K7"/>
    <mergeCell ref="R16:R19"/>
    <mergeCell ref="R20:R23"/>
    <mergeCell ref="R24:R27"/>
    <mergeCell ref="Q8:Q11"/>
    <mergeCell ref="R8:R11"/>
    <mergeCell ref="E12:E15"/>
    <mergeCell ref="F12:F15"/>
    <mergeCell ref="H12:H15"/>
    <mergeCell ref="I12:I15"/>
    <mergeCell ref="K12:K15"/>
    <mergeCell ref="L12:L15"/>
    <mergeCell ref="N12:N15"/>
    <mergeCell ref="O12:O15"/>
    <mergeCell ref="Q12:Q15"/>
    <mergeCell ref="R12:R15"/>
    <mergeCell ref="E20:E23"/>
    <mergeCell ref="F20:F23"/>
    <mergeCell ref="H20:H23"/>
    <mergeCell ref="I20:I23"/>
    <mergeCell ref="K20:K23"/>
    <mergeCell ref="L20:L23"/>
    <mergeCell ref="N20:N23"/>
    <mergeCell ref="O20:O23"/>
    <mergeCell ref="Q20:Q23"/>
    <mergeCell ref="P16:P27"/>
    <mergeCell ref="Q16:Q19"/>
    <mergeCell ref="E24:E27"/>
    <mergeCell ref="F24:F27"/>
    <mergeCell ref="H24:H27"/>
    <mergeCell ref="I24:I27"/>
    <mergeCell ref="K24:K27"/>
    <mergeCell ref="L24:L27"/>
    <mergeCell ref="N24:N27"/>
    <mergeCell ref="O24:O27"/>
    <mergeCell ref="Q24:Q27"/>
    <mergeCell ref="L28:L31"/>
    <mergeCell ref="M28:M39"/>
    <mergeCell ref="E32:E35"/>
    <mergeCell ref="F32:F35"/>
    <mergeCell ref="H32:H35"/>
    <mergeCell ref="I32:I35"/>
    <mergeCell ref="K32:K35"/>
    <mergeCell ref="L32:L35"/>
    <mergeCell ref="E36:E39"/>
    <mergeCell ref="F36:F39"/>
    <mergeCell ref="H36:H39"/>
    <mergeCell ref="I36:I39"/>
    <mergeCell ref="K36:K39"/>
    <mergeCell ref="L36:L39"/>
    <mergeCell ref="N40:N43"/>
    <mergeCell ref="O40:O43"/>
    <mergeCell ref="P40:P51"/>
    <mergeCell ref="Q40:Q43"/>
    <mergeCell ref="R40:R43"/>
    <mergeCell ref="E44:E47"/>
    <mergeCell ref="F44:F47"/>
    <mergeCell ref="H44:H47"/>
    <mergeCell ref="N28:N31"/>
    <mergeCell ref="O28:O31"/>
    <mergeCell ref="P28:P39"/>
    <mergeCell ref="Q28:Q31"/>
    <mergeCell ref="R28:R31"/>
    <mergeCell ref="N32:N35"/>
    <mergeCell ref="O32:O35"/>
    <mergeCell ref="Q32:Q35"/>
    <mergeCell ref="R32:R35"/>
    <mergeCell ref="N36:N39"/>
    <mergeCell ref="O36:O39"/>
    <mergeCell ref="Q36:Q39"/>
    <mergeCell ref="R36:R39"/>
    <mergeCell ref="E28:E31"/>
    <mergeCell ref="F28:F31"/>
    <mergeCell ref="G28:G39"/>
    <mergeCell ref="E40:E43"/>
    <mergeCell ref="F40:F43"/>
    <mergeCell ref="G40:G51"/>
    <mergeCell ref="H40:H43"/>
    <mergeCell ref="I40:I43"/>
    <mergeCell ref="J40:J51"/>
    <mergeCell ref="K40:K43"/>
    <mergeCell ref="L40:L43"/>
    <mergeCell ref="M40:M51"/>
    <mergeCell ref="E48:E51"/>
    <mergeCell ref="F48:F51"/>
    <mergeCell ref="H48:H51"/>
    <mergeCell ref="N48:N51"/>
    <mergeCell ref="O48:O51"/>
    <mergeCell ref="Q48:Q51"/>
    <mergeCell ref="R48:R51"/>
    <mergeCell ref="I44:I47"/>
    <mergeCell ref="K44:K47"/>
    <mergeCell ref="L44:L47"/>
    <mergeCell ref="N44:N47"/>
    <mergeCell ref="O44:O47"/>
    <mergeCell ref="Q44:Q47"/>
    <mergeCell ref="R44:R47"/>
    <mergeCell ref="I48:I51"/>
    <mergeCell ref="K48:K51"/>
    <mergeCell ref="L48:L51"/>
    <mergeCell ref="P52:P63"/>
    <mergeCell ref="Q52:Q55"/>
    <mergeCell ref="R52:R55"/>
    <mergeCell ref="Q56:Q59"/>
    <mergeCell ref="R56:R59"/>
    <mergeCell ref="Q60:Q63"/>
    <mergeCell ref="R60:R63"/>
    <mergeCell ref="B52:B87"/>
    <mergeCell ref="E52:E55"/>
    <mergeCell ref="F52:F55"/>
    <mergeCell ref="G52:G63"/>
    <mergeCell ref="H52:H55"/>
    <mergeCell ref="I52:I55"/>
    <mergeCell ref="J52:J63"/>
    <mergeCell ref="K52:K55"/>
    <mergeCell ref="L52:L55"/>
    <mergeCell ref="E56:E59"/>
    <mergeCell ref="F56:F59"/>
    <mergeCell ref="H56:H59"/>
    <mergeCell ref="I56:I59"/>
    <mergeCell ref="K56:K59"/>
    <mergeCell ref="L56:L59"/>
    <mergeCell ref="E60:E63"/>
    <mergeCell ref="F60:F63"/>
    <mergeCell ref="Q64:Q67"/>
    <mergeCell ref="R64:R67"/>
    <mergeCell ref="E68:E71"/>
    <mergeCell ref="F68:F71"/>
    <mergeCell ref="H68:H71"/>
    <mergeCell ref="I68:I71"/>
    <mergeCell ref="K68:K71"/>
    <mergeCell ref="L68:L71"/>
    <mergeCell ref="N68:N71"/>
    <mergeCell ref="O68:O71"/>
    <mergeCell ref="Q68:Q71"/>
    <mergeCell ref="R68:R71"/>
    <mergeCell ref="H64:H67"/>
    <mergeCell ref="I64:I67"/>
    <mergeCell ref="J64:J75"/>
    <mergeCell ref="K64:K67"/>
    <mergeCell ref="L64:L67"/>
    <mergeCell ref="M64:M75"/>
    <mergeCell ref="N64:N67"/>
    <mergeCell ref="O64:O67"/>
    <mergeCell ref="P64:P75"/>
    <mergeCell ref="I72:I75"/>
    <mergeCell ref="K72:K75"/>
    <mergeCell ref="L72:L75"/>
    <mergeCell ref="Q72:Q75"/>
    <mergeCell ref="R72:R75"/>
    <mergeCell ref="C76:C87"/>
    <mergeCell ref="D76:D87"/>
    <mergeCell ref="E76:E79"/>
    <mergeCell ref="F76:F79"/>
    <mergeCell ref="G76:G87"/>
    <mergeCell ref="H76:H79"/>
    <mergeCell ref="I76:I79"/>
    <mergeCell ref="J76:J87"/>
    <mergeCell ref="K76:K79"/>
    <mergeCell ref="L76:L79"/>
    <mergeCell ref="M76:M87"/>
    <mergeCell ref="N76:N79"/>
    <mergeCell ref="O76:O79"/>
    <mergeCell ref="P76:P87"/>
    <mergeCell ref="Q76:Q79"/>
    <mergeCell ref="R76:R79"/>
    <mergeCell ref="E72:E75"/>
    <mergeCell ref="F72:F75"/>
    <mergeCell ref="H72:H75"/>
    <mergeCell ref="N72:N75"/>
    <mergeCell ref="O72:O75"/>
    <mergeCell ref="C64:C75"/>
    <mergeCell ref="R80:R83"/>
    <mergeCell ref="E84:E87"/>
    <mergeCell ref="F84:F87"/>
    <mergeCell ref="H84:H87"/>
    <mergeCell ref="I84:I87"/>
    <mergeCell ref="K84:K87"/>
    <mergeCell ref="L84:L87"/>
    <mergeCell ref="N84:N87"/>
    <mergeCell ref="O84:O87"/>
    <mergeCell ref="E80:E83"/>
    <mergeCell ref="F80:F83"/>
    <mergeCell ref="H80:H83"/>
    <mergeCell ref="I80:I83"/>
    <mergeCell ref="K80:K83"/>
    <mergeCell ref="L80:L83"/>
    <mergeCell ref="N80:N83"/>
    <mergeCell ref="O80:O83"/>
    <mergeCell ref="Q80:Q83"/>
    <mergeCell ref="B88:B123"/>
    <mergeCell ref="C88:C99"/>
    <mergeCell ref="D88:D99"/>
    <mergeCell ref="E88:E91"/>
    <mergeCell ref="F88:F91"/>
    <mergeCell ref="G88:G99"/>
    <mergeCell ref="H88:H91"/>
    <mergeCell ref="I88:I91"/>
    <mergeCell ref="J88:J99"/>
    <mergeCell ref="R92:R95"/>
    <mergeCell ref="E96:E99"/>
    <mergeCell ref="F96:F99"/>
    <mergeCell ref="H96:H99"/>
    <mergeCell ref="I96:I99"/>
    <mergeCell ref="K96:K99"/>
    <mergeCell ref="L96:L99"/>
    <mergeCell ref="N96:N99"/>
    <mergeCell ref="Q84:Q87"/>
    <mergeCell ref="R84:R87"/>
    <mergeCell ref="K88:K91"/>
    <mergeCell ref="L88:L91"/>
    <mergeCell ref="M88:M99"/>
    <mergeCell ref="N88:N91"/>
    <mergeCell ref="O88:O91"/>
    <mergeCell ref="P88:P99"/>
    <mergeCell ref="Q88:Q91"/>
    <mergeCell ref="R88:R91"/>
    <mergeCell ref="E92:E95"/>
    <mergeCell ref="F92:F95"/>
    <mergeCell ref="H92:H95"/>
    <mergeCell ref="I92:I95"/>
    <mergeCell ref="K92:K95"/>
    <mergeCell ref="L92:L95"/>
    <mergeCell ref="R96:R99"/>
    <mergeCell ref="C100:C111"/>
    <mergeCell ref="D100:D111"/>
    <mergeCell ref="E100:E103"/>
    <mergeCell ref="F100:F103"/>
    <mergeCell ref="G100:G111"/>
    <mergeCell ref="H100:H103"/>
    <mergeCell ref="I100:I103"/>
    <mergeCell ref="J100:J111"/>
    <mergeCell ref="K100:K103"/>
    <mergeCell ref="L100:L103"/>
    <mergeCell ref="M100:M111"/>
    <mergeCell ref="N100:N103"/>
    <mergeCell ref="O100:O103"/>
    <mergeCell ref="P100:P111"/>
    <mergeCell ref="Q100:Q103"/>
    <mergeCell ref="R100:R103"/>
    <mergeCell ref="R104:R107"/>
    <mergeCell ref="E108:E111"/>
    <mergeCell ref="F108:F111"/>
    <mergeCell ref="H108:H111"/>
    <mergeCell ref="I108:I111"/>
    <mergeCell ref="E104:E107"/>
    <mergeCell ref="F104:F107"/>
    <mergeCell ref="H104:H107"/>
    <mergeCell ref="I104:I107"/>
    <mergeCell ref="K104:K107"/>
    <mergeCell ref="L104:L107"/>
    <mergeCell ref="N104:N107"/>
    <mergeCell ref="O104:O107"/>
    <mergeCell ref="Q92:Q95"/>
    <mergeCell ref="Q96:Q99"/>
    <mergeCell ref="R108:R111"/>
    <mergeCell ref="C112:C123"/>
    <mergeCell ref="D112:D123"/>
    <mergeCell ref="E112:E115"/>
    <mergeCell ref="F112:F115"/>
    <mergeCell ref="G112:G123"/>
    <mergeCell ref="H112:H115"/>
    <mergeCell ref="I112:I115"/>
    <mergeCell ref="J112:J123"/>
    <mergeCell ref="K112:K115"/>
    <mergeCell ref="L112:L115"/>
    <mergeCell ref="M112:M123"/>
    <mergeCell ref="N112:N115"/>
    <mergeCell ref="O112:O115"/>
    <mergeCell ref="P112:P123"/>
    <mergeCell ref="Q112:Q115"/>
    <mergeCell ref="R112:R115"/>
    <mergeCell ref="R116:R119"/>
    <mergeCell ref="E120:E123"/>
    <mergeCell ref="F120:F123"/>
    <mergeCell ref="H120:H123"/>
    <mergeCell ref="I120:I123"/>
    <mergeCell ref="K108:K111"/>
    <mergeCell ref="L108:L111"/>
    <mergeCell ref="K144:K147"/>
    <mergeCell ref="L144:L147"/>
    <mergeCell ref="N144:N147"/>
    <mergeCell ref="O144:O147"/>
    <mergeCell ref="L136:L139"/>
    <mergeCell ref="M136:M147"/>
    <mergeCell ref="N136:N139"/>
    <mergeCell ref="O136:O139"/>
    <mergeCell ref="Q104:Q107"/>
    <mergeCell ref="Q108:Q111"/>
    <mergeCell ref="N108:N111"/>
    <mergeCell ref="O108:O111"/>
    <mergeCell ref="B124:B147"/>
    <mergeCell ref="C124:C135"/>
    <mergeCell ref="D124:D135"/>
    <mergeCell ref="E124:E127"/>
    <mergeCell ref="F124:F127"/>
    <mergeCell ref="G124:G135"/>
    <mergeCell ref="H124:H127"/>
    <mergeCell ref="I124:I127"/>
    <mergeCell ref="J124:J135"/>
    <mergeCell ref="C136:C147"/>
    <mergeCell ref="D136:D147"/>
    <mergeCell ref="E136:E139"/>
    <mergeCell ref="F136:F139"/>
    <mergeCell ref="G136:G147"/>
    <mergeCell ref="H136:H139"/>
    <mergeCell ref="I136:I139"/>
    <mergeCell ref="J136:J147"/>
    <mergeCell ref="F144:F147"/>
    <mergeCell ref="H144:H147"/>
    <mergeCell ref="I144:I147"/>
    <mergeCell ref="E144:E147"/>
    <mergeCell ref="O128:O131"/>
    <mergeCell ref="Q128:Q131"/>
    <mergeCell ref="Q132:Q135"/>
    <mergeCell ref="K120:K123"/>
    <mergeCell ref="L120:L123"/>
    <mergeCell ref="N120:N123"/>
    <mergeCell ref="O120:O123"/>
    <mergeCell ref="E116:E119"/>
    <mergeCell ref="F116:F119"/>
    <mergeCell ref="H116:H119"/>
    <mergeCell ref="I116:I119"/>
    <mergeCell ref="K116:K119"/>
    <mergeCell ref="L116:L119"/>
    <mergeCell ref="N116:N119"/>
    <mergeCell ref="O116:O119"/>
    <mergeCell ref="S28:S39"/>
    <mergeCell ref="S40:S51"/>
    <mergeCell ref="S52:S63"/>
    <mergeCell ref="R140:R143"/>
    <mergeCell ref="R132:R135"/>
    <mergeCell ref="R136:R139"/>
    <mergeCell ref="E140:E143"/>
    <mergeCell ref="F140:F143"/>
    <mergeCell ref="H140:H143"/>
    <mergeCell ref="I140:I143"/>
    <mergeCell ref="K140:K143"/>
    <mergeCell ref="L140:L143"/>
    <mergeCell ref="N140:N143"/>
    <mergeCell ref="O140:O143"/>
    <mergeCell ref="Q140:Q143"/>
    <mergeCell ref="P136:P147"/>
    <mergeCell ref="Q136:Q139"/>
    <mergeCell ref="Q144:Q147"/>
    <mergeCell ref="F132:F135"/>
    <mergeCell ref="H132:H135"/>
    <mergeCell ref="I132:I135"/>
    <mergeCell ref="K132:K135"/>
    <mergeCell ref="L132:L135"/>
    <mergeCell ref="N132:N135"/>
    <mergeCell ref="B2:C2"/>
    <mergeCell ref="R144:R147"/>
    <mergeCell ref="R128:R131"/>
    <mergeCell ref="E132:E135"/>
    <mergeCell ref="Q120:Q123"/>
    <mergeCell ref="R120:R123"/>
    <mergeCell ref="K124:K127"/>
    <mergeCell ref="L124:L127"/>
    <mergeCell ref="P124:P135"/>
    <mergeCell ref="M124:M135"/>
    <mergeCell ref="N124:N127"/>
    <mergeCell ref="O124:O127"/>
    <mergeCell ref="Q124:Q127"/>
    <mergeCell ref="K136:K139"/>
    <mergeCell ref="R124:R127"/>
    <mergeCell ref="O132:O135"/>
    <mergeCell ref="E128:E131"/>
    <mergeCell ref="F128:F131"/>
    <mergeCell ref="H128:H131"/>
    <mergeCell ref="I128:I131"/>
    <mergeCell ref="K128:K131"/>
    <mergeCell ref="Q116:Q119"/>
    <mergeCell ref="L128:L131"/>
    <mergeCell ref="N128:N131"/>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pageSetup paperSize="9" orientation="portrait" horizontalDpi="0" verticalDpi="0"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C342"/>
  <sheetViews>
    <sheetView workbookViewId="0">
      <pane xSplit="3" ySplit="2" topLeftCell="D3" activePane="bottomRight" state="frozen"/>
      <selection pane="topRight" activeCell="D1" sqref="D1"/>
      <selection pane="bottomLeft" activeCell="A3" sqref="A3"/>
      <selection pane="bottomRight" activeCell="D4" sqref="D4:D15"/>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86.5703125" style="137" customWidth="1"/>
    <col min="20" max="20" width="14.42578125" style="137"/>
    <col min="21" max="21" width="40"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2" t="str">
        <f>Refs!A6</f>
        <v>Gwyddoniaeth</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9.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8.7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B2:C2"/>
    <mergeCell ref="C124:C135"/>
    <mergeCell ref="D124:D135"/>
    <mergeCell ref="C136:C147"/>
    <mergeCell ref="B124:B147"/>
    <mergeCell ref="D136:D147"/>
    <mergeCell ref="C100:C111"/>
    <mergeCell ref="B88:B123"/>
    <mergeCell ref="D76:D87"/>
    <mergeCell ref="C76:C87"/>
    <mergeCell ref="C112:C123"/>
    <mergeCell ref="D112:D123"/>
    <mergeCell ref="D100:D111"/>
    <mergeCell ref="C88:C99"/>
    <mergeCell ref="D88:D99"/>
    <mergeCell ref="C4:C15"/>
    <mergeCell ref="D4:D15"/>
    <mergeCell ref="C28:C39"/>
    <mergeCell ref="C40:C51"/>
    <mergeCell ref="B4:B51"/>
    <mergeCell ref="D28:D39"/>
    <mergeCell ref="D40:D51"/>
    <mergeCell ref="B52:B87"/>
    <mergeCell ref="C64:C75"/>
    <mergeCell ref="D64:D75"/>
    <mergeCell ref="C52:C63"/>
    <mergeCell ref="D52:D63"/>
    <mergeCell ref="D16:D27"/>
    <mergeCell ref="C16:C27"/>
    <mergeCell ref="H24:H27"/>
    <mergeCell ref="I24:I27"/>
    <mergeCell ref="K24:K27"/>
    <mergeCell ref="L24:L27"/>
    <mergeCell ref="E32:E35"/>
    <mergeCell ref="F32:F35"/>
    <mergeCell ref="E36:E39"/>
    <mergeCell ref="F36:F39"/>
    <mergeCell ref="E28:E31"/>
    <mergeCell ref="F28:F31"/>
    <mergeCell ref="G28:G39"/>
    <mergeCell ref="E48:E51"/>
    <mergeCell ref="F48:F51"/>
    <mergeCell ref="H48:H51"/>
    <mergeCell ref="I48:I51"/>
    <mergeCell ref="K48:K51"/>
    <mergeCell ref="L48:L51"/>
    <mergeCell ref="E52:E55"/>
    <mergeCell ref="F52:F55"/>
    <mergeCell ref="N24:N27"/>
    <mergeCell ref="O24:O27"/>
    <mergeCell ref="M16:M27"/>
    <mergeCell ref="O20:O23"/>
    <mergeCell ref="H44:H47"/>
    <mergeCell ref="N28:N31"/>
    <mergeCell ref="O28:O31"/>
    <mergeCell ref="H28:H31"/>
    <mergeCell ref="I28:I31"/>
    <mergeCell ref="M28:M39"/>
    <mergeCell ref="H32:H35"/>
    <mergeCell ref="I32:I35"/>
    <mergeCell ref="K32:K35"/>
    <mergeCell ref="L32:L35"/>
    <mergeCell ref="H36:H39"/>
    <mergeCell ref="I36:I39"/>
    <mergeCell ref="K36:K39"/>
    <mergeCell ref="L36:L39"/>
    <mergeCell ref="J28:J39"/>
    <mergeCell ref="K28:K31"/>
    <mergeCell ref="L28:L31"/>
    <mergeCell ref="I44:I47"/>
    <mergeCell ref="K44:K47"/>
    <mergeCell ref="L44:L47"/>
    <mergeCell ref="N4:N7"/>
    <mergeCell ref="O4:O7"/>
    <mergeCell ref="P4:P15"/>
    <mergeCell ref="Q4:Q7"/>
    <mergeCell ref="R4:R7"/>
    <mergeCell ref="E8:E11"/>
    <mergeCell ref="F8:F11"/>
    <mergeCell ref="H8:H11"/>
    <mergeCell ref="N16:N19"/>
    <mergeCell ref="O16:O19"/>
    <mergeCell ref="E4:E7"/>
    <mergeCell ref="F4:F7"/>
    <mergeCell ref="G4:G15"/>
    <mergeCell ref="H4:H7"/>
    <mergeCell ref="I4:I7"/>
    <mergeCell ref="J4:J15"/>
    <mergeCell ref="K4:K7"/>
    <mergeCell ref="L4:L7"/>
    <mergeCell ref="M4:M15"/>
    <mergeCell ref="N12:N15"/>
    <mergeCell ref="O12:O15"/>
    <mergeCell ref="E12:E15"/>
    <mergeCell ref="F12:F15"/>
    <mergeCell ref="H12:H15"/>
    <mergeCell ref="I12:I15"/>
    <mergeCell ref="K12:K15"/>
    <mergeCell ref="L12:L15"/>
    <mergeCell ref="Q12:Q15"/>
    <mergeCell ref="R12:R15"/>
    <mergeCell ref="I8:I11"/>
    <mergeCell ref="K8:K11"/>
    <mergeCell ref="L8:L11"/>
    <mergeCell ref="N8:N11"/>
    <mergeCell ref="O8:O11"/>
    <mergeCell ref="Q8:Q11"/>
    <mergeCell ref="R8:R11"/>
    <mergeCell ref="Q20:Q23"/>
    <mergeCell ref="R20:R23"/>
    <mergeCell ref="E24:E27"/>
    <mergeCell ref="F24:F27"/>
    <mergeCell ref="Q24:Q27"/>
    <mergeCell ref="R24:R27"/>
    <mergeCell ref="P16:P27"/>
    <mergeCell ref="Q16:Q19"/>
    <mergeCell ref="R16:R19"/>
    <mergeCell ref="E16:E19"/>
    <mergeCell ref="F16:F19"/>
    <mergeCell ref="G16:G27"/>
    <mergeCell ref="H16:H19"/>
    <mergeCell ref="I16:I19"/>
    <mergeCell ref="J16:J27"/>
    <mergeCell ref="K16:K19"/>
    <mergeCell ref="L16:L19"/>
    <mergeCell ref="N20:N23"/>
    <mergeCell ref="E20:E23"/>
    <mergeCell ref="F20:F23"/>
    <mergeCell ref="H20:H23"/>
    <mergeCell ref="I20:I23"/>
    <mergeCell ref="K20:K23"/>
    <mergeCell ref="L20:L23"/>
    <mergeCell ref="P28:P39"/>
    <mergeCell ref="Q28:Q31"/>
    <mergeCell ref="R28:R31"/>
    <mergeCell ref="N32:N35"/>
    <mergeCell ref="O32:O35"/>
    <mergeCell ref="Q32:Q35"/>
    <mergeCell ref="R32:R35"/>
    <mergeCell ref="N36:N39"/>
    <mergeCell ref="O36:O39"/>
    <mergeCell ref="Q36:Q39"/>
    <mergeCell ref="R36:R39"/>
    <mergeCell ref="N44:N47"/>
    <mergeCell ref="O44:O47"/>
    <mergeCell ref="Q44:Q47"/>
    <mergeCell ref="R44:R47"/>
    <mergeCell ref="E40:E43"/>
    <mergeCell ref="F40:F43"/>
    <mergeCell ref="G40:G51"/>
    <mergeCell ref="H40:H43"/>
    <mergeCell ref="I40:I43"/>
    <mergeCell ref="J40:J51"/>
    <mergeCell ref="K40:K43"/>
    <mergeCell ref="L40:L43"/>
    <mergeCell ref="M40:M51"/>
    <mergeCell ref="N40:N43"/>
    <mergeCell ref="O40:O43"/>
    <mergeCell ref="P40:P51"/>
    <mergeCell ref="Q40:Q43"/>
    <mergeCell ref="R40:R43"/>
    <mergeCell ref="E44:E47"/>
    <mergeCell ref="F44:F47"/>
    <mergeCell ref="N48:N51"/>
    <mergeCell ref="O48:O51"/>
    <mergeCell ref="Q48:Q51"/>
    <mergeCell ref="Q52:Q55"/>
    <mergeCell ref="R52:R55"/>
    <mergeCell ref="Q56:Q59"/>
    <mergeCell ref="R56:R59"/>
    <mergeCell ref="Q60:Q63"/>
    <mergeCell ref="R60:R63"/>
    <mergeCell ref="R48:R51"/>
    <mergeCell ref="K52:K55"/>
    <mergeCell ref="L52:L55"/>
    <mergeCell ref="M52:M63"/>
    <mergeCell ref="E56:E59"/>
    <mergeCell ref="F56:F59"/>
    <mergeCell ref="H56:H59"/>
    <mergeCell ref="I56:I59"/>
    <mergeCell ref="K56:K59"/>
    <mergeCell ref="L56:L59"/>
    <mergeCell ref="E60:E63"/>
    <mergeCell ref="F60:F63"/>
    <mergeCell ref="H60:H63"/>
    <mergeCell ref="E68:E71"/>
    <mergeCell ref="F68:F71"/>
    <mergeCell ref="H68:H71"/>
    <mergeCell ref="I68:I71"/>
    <mergeCell ref="K68:K71"/>
    <mergeCell ref="L68:L71"/>
    <mergeCell ref="P52:P63"/>
    <mergeCell ref="I60:I63"/>
    <mergeCell ref="K60:K63"/>
    <mergeCell ref="L60:L63"/>
    <mergeCell ref="N68:N71"/>
    <mergeCell ref="O68:O71"/>
    <mergeCell ref="N52:N55"/>
    <mergeCell ref="O52:O55"/>
    <mergeCell ref="N56:N59"/>
    <mergeCell ref="O56:O59"/>
    <mergeCell ref="N60:N63"/>
    <mergeCell ref="O60:O63"/>
    <mergeCell ref="N64:N67"/>
    <mergeCell ref="O64:O67"/>
    <mergeCell ref="G52:G63"/>
    <mergeCell ref="H52:H55"/>
    <mergeCell ref="I52:I55"/>
    <mergeCell ref="J52:J63"/>
    <mergeCell ref="Q68:Q71"/>
    <mergeCell ref="R68:R71"/>
    <mergeCell ref="E72:E75"/>
    <mergeCell ref="F72:F75"/>
    <mergeCell ref="H72:H75"/>
    <mergeCell ref="I72:I75"/>
    <mergeCell ref="K72:K75"/>
    <mergeCell ref="L72:L75"/>
    <mergeCell ref="N72:N75"/>
    <mergeCell ref="O72:O75"/>
    <mergeCell ref="Q72:Q75"/>
    <mergeCell ref="R72:R75"/>
    <mergeCell ref="P64:P75"/>
    <mergeCell ref="Q64:Q67"/>
    <mergeCell ref="R64:R67"/>
    <mergeCell ref="E64:E67"/>
    <mergeCell ref="F64:F67"/>
    <mergeCell ref="G64:G75"/>
    <mergeCell ref="H64:H67"/>
    <mergeCell ref="I64:I67"/>
    <mergeCell ref="J64:J75"/>
    <mergeCell ref="K64:K67"/>
    <mergeCell ref="L64:L67"/>
    <mergeCell ref="M64:M75"/>
    <mergeCell ref="E76:E79"/>
    <mergeCell ref="F76:F79"/>
    <mergeCell ref="G76:G87"/>
    <mergeCell ref="H76:H79"/>
    <mergeCell ref="I76:I79"/>
    <mergeCell ref="J76:J87"/>
    <mergeCell ref="K76:K79"/>
    <mergeCell ref="L76:L79"/>
    <mergeCell ref="M76:M87"/>
    <mergeCell ref="E80:E83"/>
    <mergeCell ref="F80:F83"/>
    <mergeCell ref="H80:H83"/>
    <mergeCell ref="I80:I83"/>
    <mergeCell ref="K80:K83"/>
    <mergeCell ref="L80:L83"/>
    <mergeCell ref="E84:E87"/>
    <mergeCell ref="F84:F87"/>
    <mergeCell ref="H84:H87"/>
    <mergeCell ref="I84:I87"/>
    <mergeCell ref="K84:K87"/>
    <mergeCell ref="L84:L87"/>
    <mergeCell ref="H92:H95"/>
    <mergeCell ref="N76:N79"/>
    <mergeCell ref="O76:O79"/>
    <mergeCell ref="P76:P87"/>
    <mergeCell ref="Q76:Q79"/>
    <mergeCell ref="R76:R79"/>
    <mergeCell ref="N80:N83"/>
    <mergeCell ref="O80:O83"/>
    <mergeCell ref="Q80:Q83"/>
    <mergeCell ref="R80:R83"/>
    <mergeCell ref="N84:N87"/>
    <mergeCell ref="O84:O87"/>
    <mergeCell ref="Q84:Q87"/>
    <mergeCell ref="R84:R87"/>
    <mergeCell ref="R96:R99"/>
    <mergeCell ref="I92:I95"/>
    <mergeCell ref="K92:K95"/>
    <mergeCell ref="L92:L95"/>
    <mergeCell ref="N92:N95"/>
    <mergeCell ref="O92:O95"/>
    <mergeCell ref="Q92:Q95"/>
    <mergeCell ref="R92:R95"/>
    <mergeCell ref="E88:E91"/>
    <mergeCell ref="F88:F91"/>
    <mergeCell ref="G88:G99"/>
    <mergeCell ref="H88:H91"/>
    <mergeCell ref="I88:I91"/>
    <mergeCell ref="J88:J99"/>
    <mergeCell ref="K88:K91"/>
    <mergeCell ref="L88:L91"/>
    <mergeCell ref="M88:M99"/>
    <mergeCell ref="N88:N91"/>
    <mergeCell ref="O88:O91"/>
    <mergeCell ref="P88:P99"/>
    <mergeCell ref="Q88:Q91"/>
    <mergeCell ref="R88:R91"/>
    <mergeCell ref="E92:E95"/>
    <mergeCell ref="F92:F95"/>
    <mergeCell ref="E96:E99"/>
    <mergeCell ref="F96:F99"/>
    <mergeCell ref="H96:H99"/>
    <mergeCell ref="I96:I99"/>
    <mergeCell ref="K96:K99"/>
    <mergeCell ref="L96:L99"/>
    <mergeCell ref="N96:N99"/>
    <mergeCell ref="O96:O99"/>
    <mergeCell ref="Q96:Q99"/>
    <mergeCell ref="E100:E103"/>
    <mergeCell ref="F100:F103"/>
    <mergeCell ref="G100:G111"/>
    <mergeCell ref="H100:H103"/>
    <mergeCell ref="I100:I103"/>
    <mergeCell ref="J100:J111"/>
    <mergeCell ref="K100:K103"/>
    <mergeCell ref="L100:L103"/>
    <mergeCell ref="M100:M111"/>
    <mergeCell ref="E104:E107"/>
    <mergeCell ref="F104:F107"/>
    <mergeCell ref="H104:H107"/>
    <mergeCell ref="I104:I107"/>
    <mergeCell ref="K104:K107"/>
    <mergeCell ref="L104:L107"/>
    <mergeCell ref="E108:E111"/>
    <mergeCell ref="F108:F111"/>
    <mergeCell ref="H108:H111"/>
    <mergeCell ref="I108:I111"/>
    <mergeCell ref="K108:K111"/>
    <mergeCell ref="L108:L111"/>
    <mergeCell ref="H116:H119"/>
    <mergeCell ref="N100:N103"/>
    <mergeCell ref="O100:O103"/>
    <mergeCell ref="P100:P111"/>
    <mergeCell ref="Q100:Q103"/>
    <mergeCell ref="R100:R103"/>
    <mergeCell ref="N104:N107"/>
    <mergeCell ref="O104:O107"/>
    <mergeCell ref="Q104:Q107"/>
    <mergeCell ref="R104:R107"/>
    <mergeCell ref="N108:N111"/>
    <mergeCell ref="O108:O111"/>
    <mergeCell ref="Q108:Q111"/>
    <mergeCell ref="R108:R111"/>
    <mergeCell ref="R120:R123"/>
    <mergeCell ref="I116:I119"/>
    <mergeCell ref="K116:K119"/>
    <mergeCell ref="L116:L119"/>
    <mergeCell ref="N116:N119"/>
    <mergeCell ref="O116:O119"/>
    <mergeCell ref="Q116:Q119"/>
    <mergeCell ref="R116:R119"/>
    <mergeCell ref="E112:E115"/>
    <mergeCell ref="F112:F115"/>
    <mergeCell ref="G112:G123"/>
    <mergeCell ref="H112:H115"/>
    <mergeCell ref="I112:I115"/>
    <mergeCell ref="J112:J123"/>
    <mergeCell ref="K112:K115"/>
    <mergeCell ref="L112:L115"/>
    <mergeCell ref="M112:M123"/>
    <mergeCell ref="N112:N115"/>
    <mergeCell ref="O112:O115"/>
    <mergeCell ref="P112:P123"/>
    <mergeCell ref="Q112:Q115"/>
    <mergeCell ref="R112:R115"/>
    <mergeCell ref="E116:E119"/>
    <mergeCell ref="F116:F119"/>
    <mergeCell ref="E120:E123"/>
    <mergeCell ref="F120:F123"/>
    <mergeCell ref="H120:H123"/>
    <mergeCell ref="I120:I123"/>
    <mergeCell ref="K120:K123"/>
    <mergeCell ref="L120:L123"/>
    <mergeCell ref="N120:N123"/>
    <mergeCell ref="O120:O123"/>
    <mergeCell ref="Q120:Q123"/>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E132:E135"/>
    <mergeCell ref="F132:F135"/>
    <mergeCell ref="H132:H135"/>
    <mergeCell ref="I132:I135"/>
    <mergeCell ref="K132:K135"/>
    <mergeCell ref="L132:L135"/>
    <mergeCell ref="H140:H143"/>
    <mergeCell ref="N124:N127"/>
    <mergeCell ref="O124:O127"/>
    <mergeCell ref="P124:P135"/>
    <mergeCell ref="Q124:Q127"/>
    <mergeCell ref="R124:R127"/>
    <mergeCell ref="N128:N131"/>
    <mergeCell ref="O128:O131"/>
    <mergeCell ref="Q128:Q131"/>
    <mergeCell ref="R128:R131"/>
    <mergeCell ref="N132:N135"/>
    <mergeCell ref="O132:O135"/>
    <mergeCell ref="Q132:Q135"/>
    <mergeCell ref="R132:R135"/>
    <mergeCell ref="R144:R147"/>
    <mergeCell ref="I140:I143"/>
    <mergeCell ref="K140:K143"/>
    <mergeCell ref="L140:L143"/>
    <mergeCell ref="N140:N143"/>
    <mergeCell ref="O140:O143"/>
    <mergeCell ref="Q140:Q143"/>
    <mergeCell ref="R140:R143"/>
    <mergeCell ref="E136:E139"/>
    <mergeCell ref="F136:F139"/>
    <mergeCell ref="G136:G147"/>
    <mergeCell ref="H136:H139"/>
    <mergeCell ref="I136:I139"/>
    <mergeCell ref="J136:J147"/>
    <mergeCell ref="K136:K139"/>
    <mergeCell ref="L136:L139"/>
    <mergeCell ref="M136:M147"/>
    <mergeCell ref="N136:N139"/>
    <mergeCell ref="O136:O139"/>
    <mergeCell ref="P136:P147"/>
    <mergeCell ref="Q136:Q139"/>
    <mergeCell ref="R136:R139"/>
    <mergeCell ref="E140:E143"/>
    <mergeCell ref="F140:F143"/>
    <mergeCell ref="E144:E147"/>
    <mergeCell ref="F144:F147"/>
    <mergeCell ref="H144:H147"/>
    <mergeCell ref="I144:I147"/>
    <mergeCell ref="K144:K147"/>
    <mergeCell ref="L144:L147"/>
    <mergeCell ref="N144:N147"/>
    <mergeCell ref="O144:O147"/>
    <mergeCell ref="Q144:Q147"/>
    <mergeCell ref="S112:S123"/>
    <mergeCell ref="S124:S135"/>
    <mergeCell ref="S136:S147"/>
    <mergeCell ref="S4:S15"/>
    <mergeCell ref="S16:S27"/>
    <mergeCell ref="S28:S39"/>
    <mergeCell ref="S40:S51"/>
    <mergeCell ref="S52:S63"/>
    <mergeCell ref="S64:S75"/>
    <mergeCell ref="S76:S87"/>
    <mergeCell ref="S88:S99"/>
    <mergeCell ref="S100:S111"/>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C342"/>
  <sheetViews>
    <sheetView workbookViewId="0">
      <pane xSplit="3" ySplit="2" topLeftCell="P3" activePane="bottomRight" state="frozen"/>
      <selection pane="topRight" activeCell="D1" sqref="D1"/>
      <selection pane="bottomLeft" activeCell="A3" sqref="A3"/>
      <selection pane="bottomRight" activeCell="W8" sqref="W8"/>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60" style="137" customWidth="1"/>
    <col min="20" max="20" width="14.42578125" style="137"/>
    <col min="21" max="21" width="42"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6" t="str">
        <f>Refs!A7</f>
        <v>Hanes</v>
      </c>
      <c r="C2" s="293"/>
      <c r="D2" s="179"/>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1.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7.2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E36:E39"/>
    <mergeCell ref="B2:C2"/>
    <mergeCell ref="I8:I11"/>
    <mergeCell ref="E12:E15"/>
    <mergeCell ref="F12:F15"/>
    <mergeCell ref="H12:H15"/>
    <mergeCell ref="I12:I15"/>
    <mergeCell ref="E16:E19"/>
    <mergeCell ref="F16:F19"/>
    <mergeCell ref="G16:G27"/>
    <mergeCell ref="H16:H19"/>
    <mergeCell ref="I16:I19"/>
    <mergeCell ref="C64:C75"/>
    <mergeCell ref="D64:D75"/>
    <mergeCell ref="C40:C51"/>
    <mergeCell ref="C52:C63"/>
    <mergeCell ref="B52:B87"/>
    <mergeCell ref="D40:D51"/>
    <mergeCell ref="D52:D63"/>
    <mergeCell ref="D16:D27"/>
    <mergeCell ref="D4:D15"/>
    <mergeCell ref="C4:C15"/>
    <mergeCell ref="B4:B51"/>
    <mergeCell ref="C28:C39"/>
    <mergeCell ref="C16:C27"/>
    <mergeCell ref="D28:D39"/>
    <mergeCell ref="C124:C135"/>
    <mergeCell ref="C112:C123"/>
    <mergeCell ref="B124:B147"/>
    <mergeCell ref="D136:D147"/>
    <mergeCell ref="C136:C147"/>
    <mergeCell ref="C76:C87"/>
    <mergeCell ref="C88:C99"/>
    <mergeCell ref="C100:C111"/>
    <mergeCell ref="B88:B123"/>
    <mergeCell ref="D100:D111"/>
    <mergeCell ref="D88:D99"/>
    <mergeCell ref="D76:D87"/>
    <mergeCell ref="N80:N83"/>
    <mergeCell ref="O80:O83"/>
    <mergeCell ref="N84:N87"/>
    <mergeCell ref="O84:O87"/>
    <mergeCell ref="N88:N91"/>
    <mergeCell ref="O88:O91"/>
    <mergeCell ref="N92:N95"/>
    <mergeCell ref="O92:O95"/>
    <mergeCell ref="D124:D135"/>
    <mergeCell ref="D112:D123"/>
    <mergeCell ref="H84:H87"/>
    <mergeCell ref="I84:I87"/>
    <mergeCell ref="K84:K87"/>
    <mergeCell ref="L84:L87"/>
    <mergeCell ref="H108:H111"/>
    <mergeCell ref="I108:I111"/>
    <mergeCell ref="K108:K111"/>
    <mergeCell ref="L108:L111"/>
    <mergeCell ref="N108:N111"/>
    <mergeCell ref="O108:O111"/>
    <mergeCell ref="E104:E107"/>
    <mergeCell ref="F104:F107"/>
    <mergeCell ref="H104:H107"/>
    <mergeCell ref="I104:I107"/>
    <mergeCell ref="N4:N7"/>
    <mergeCell ref="O4:O7"/>
    <mergeCell ref="P4:P15"/>
    <mergeCell ref="Q4:Q7"/>
    <mergeCell ref="R4:R7"/>
    <mergeCell ref="E8:E11"/>
    <mergeCell ref="F8:F11"/>
    <mergeCell ref="H8:H11"/>
    <mergeCell ref="N76:N79"/>
    <mergeCell ref="O76:O79"/>
    <mergeCell ref="E4:E7"/>
    <mergeCell ref="F4:F7"/>
    <mergeCell ref="G4:G15"/>
    <mergeCell ref="H4:H7"/>
    <mergeCell ref="I4:I7"/>
    <mergeCell ref="J4:J15"/>
    <mergeCell ref="K4:K7"/>
    <mergeCell ref="L4:L7"/>
    <mergeCell ref="M4:M15"/>
    <mergeCell ref="K8:K11"/>
    <mergeCell ref="L8:L11"/>
    <mergeCell ref="N8:N11"/>
    <mergeCell ref="O8:O11"/>
    <mergeCell ref="Q8:Q11"/>
    <mergeCell ref="R8:R11"/>
    <mergeCell ref="K12:K15"/>
    <mergeCell ref="L12:L15"/>
    <mergeCell ref="N12:N15"/>
    <mergeCell ref="O12:O15"/>
    <mergeCell ref="Q12:Q15"/>
    <mergeCell ref="R12:R15"/>
    <mergeCell ref="R20:R23"/>
    <mergeCell ref="E24:E27"/>
    <mergeCell ref="F24:F27"/>
    <mergeCell ref="H24:H27"/>
    <mergeCell ref="I24:I27"/>
    <mergeCell ref="K24:K27"/>
    <mergeCell ref="J16:J27"/>
    <mergeCell ref="K16:K19"/>
    <mergeCell ref="L16:L19"/>
    <mergeCell ref="M16:M27"/>
    <mergeCell ref="N16:N19"/>
    <mergeCell ref="O16:O19"/>
    <mergeCell ref="P16:P27"/>
    <mergeCell ref="Q16:Q19"/>
    <mergeCell ref="R16:R19"/>
    <mergeCell ref="L24:L27"/>
    <mergeCell ref="N24:N27"/>
    <mergeCell ref="O24:O27"/>
    <mergeCell ref="Q24:Q27"/>
    <mergeCell ref="R24:R27"/>
    <mergeCell ref="E20:E23"/>
    <mergeCell ref="F20:F23"/>
    <mergeCell ref="H20:H23"/>
    <mergeCell ref="I20:I23"/>
    <mergeCell ref="K20:K23"/>
    <mergeCell ref="L20:L23"/>
    <mergeCell ref="N20:N23"/>
    <mergeCell ref="O20:O23"/>
    <mergeCell ref="Q20:Q23"/>
    <mergeCell ref="K32:K35"/>
    <mergeCell ref="L32:L35"/>
    <mergeCell ref="N32:N35"/>
    <mergeCell ref="O32:O35"/>
    <mergeCell ref="Q32:Q35"/>
    <mergeCell ref="R32:R35"/>
    <mergeCell ref="E28:E31"/>
    <mergeCell ref="F28:F31"/>
    <mergeCell ref="G28:G39"/>
    <mergeCell ref="H28:H31"/>
    <mergeCell ref="I28:I31"/>
    <mergeCell ref="J28:J39"/>
    <mergeCell ref="K28:K31"/>
    <mergeCell ref="L28:L31"/>
    <mergeCell ref="M28:M39"/>
    <mergeCell ref="N28:N31"/>
    <mergeCell ref="O28:O31"/>
    <mergeCell ref="P28:P39"/>
    <mergeCell ref="Q28:Q31"/>
    <mergeCell ref="R28:R31"/>
    <mergeCell ref="E32:E35"/>
    <mergeCell ref="F32:F35"/>
    <mergeCell ref="H32:H35"/>
    <mergeCell ref="I32:I35"/>
    <mergeCell ref="N40:N43"/>
    <mergeCell ref="O40:O43"/>
    <mergeCell ref="P40:P51"/>
    <mergeCell ref="Q40:Q43"/>
    <mergeCell ref="R40:R43"/>
    <mergeCell ref="E44:E47"/>
    <mergeCell ref="F36:F39"/>
    <mergeCell ref="H36:H39"/>
    <mergeCell ref="I36:I39"/>
    <mergeCell ref="K36:K39"/>
    <mergeCell ref="L36:L39"/>
    <mergeCell ref="N36:N39"/>
    <mergeCell ref="O36:O39"/>
    <mergeCell ref="Q36:Q39"/>
    <mergeCell ref="R36:R39"/>
    <mergeCell ref="E40:E43"/>
    <mergeCell ref="F40:F43"/>
    <mergeCell ref="G40:G51"/>
    <mergeCell ref="H40:H43"/>
    <mergeCell ref="I40:I43"/>
    <mergeCell ref="J40:J51"/>
    <mergeCell ref="K40:K43"/>
    <mergeCell ref="L40:L43"/>
    <mergeCell ref="M40:M51"/>
    <mergeCell ref="R48:R51"/>
    <mergeCell ref="F44:F47"/>
    <mergeCell ref="H44:H47"/>
    <mergeCell ref="I44:I47"/>
    <mergeCell ref="K44:K47"/>
    <mergeCell ref="L44:L47"/>
    <mergeCell ref="N44:N47"/>
    <mergeCell ref="O44:O47"/>
    <mergeCell ref="Q44:Q47"/>
    <mergeCell ref="R44:R47"/>
    <mergeCell ref="E48:E51"/>
    <mergeCell ref="F48:F51"/>
    <mergeCell ref="H48:H51"/>
    <mergeCell ref="I48:I51"/>
    <mergeCell ref="K48:K51"/>
    <mergeCell ref="L48:L51"/>
    <mergeCell ref="N48:N51"/>
    <mergeCell ref="O48:O51"/>
    <mergeCell ref="Q48:Q51"/>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N64:N67"/>
    <mergeCell ref="O64:O67"/>
    <mergeCell ref="P64:P75"/>
    <mergeCell ref="Q64:Q67"/>
    <mergeCell ref="R64:R67"/>
    <mergeCell ref="E68:E71"/>
    <mergeCell ref="F68:F71"/>
    <mergeCell ref="H68:H71"/>
    <mergeCell ref="N52:N55"/>
    <mergeCell ref="O52:O55"/>
    <mergeCell ref="P52:P63"/>
    <mergeCell ref="Q52:Q55"/>
    <mergeCell ref="R52:R55"/>
    <mergeCell ref="N56:N59"/>
    <mergeCell ref="O56:O59"/>
    <mergeCell ref="Q56:Q59"/>
    <mergeCell ref="R56:R59"/>
    <mergeCell ref="N60:N63"/>
    <mergeCell ref="O60:O63"/>
    <mergeCell ref="Q60:Q63"/>
    <mergeCell ref="R60:R63"/>
    <mergeCell ref="E52:E55"/>
    <mergeCell ref="F52:F55"/>
    <mergeCell ref="G52:G63"/>
    <mergeCell ref="E64:E67"/>
    <mergeCell ref="F64:F67"/>
    <mergeCell ref="G64:G75"/>
    <mergeCell ref="H64:H67"/>
    <mergeCell ref="I64:I67"/>
    <mergeCell ref="J64:J75"/>
    <mergeCell ref="K64:K67"/>
    <mergeCell ref="L64:L67"/>
    <mergeCell ref="M64:M75"/>
    <mergeCell ref="E72:E75"/>
    <mergeCell ref="F72:F75"/>
    <mergeCell ref="H72:H75"/>
    <mergeCell ref="N72:N75"/>
    <mergeCell ref="O72:O75"/>
    <mergeCell ref="Q72:Q75"/>
    <mergeCell ref="R72:R75"/>
    <mergeCell ref="I68:I71"/>
    <mergeCell ref="K68:K71"/>
    <mergeCell ref="L68:L71"/>
    <mergeCell ref="N68:N71"/>
    <mergeCell ref="O68:O71"/>
    <mergeCell ref="Q68:Q71"/>
    <mergeCell ref="R68:R71"/>
    <mergeCell ref="I72:I75"/>
    <mergeCell ref="K72:K75"/>
    <mergeCell ref="L72:L75"/>
    <mergeCell ref="P76:P87"/>
    <mergeCell ref="Q76:Q79"/>
    <mergeCell ref="R76:R79"/>
    <mergeCell ref="Q80:Q83"/>
    <mergeCell ref="R80:R83"/>
    <mergeCell ref="Q84:Q87"/>
    <mergeCell ref="R84:R87"/>
    <mergeCell ref="E76:E79"/>
    <mergeCell ref="F76:F79"/>
    <mergeCell ref="G76:G87"/>
    <mergeCell ref="H76:H79"/>
    <mergeCell ref="I76:I79"/>
    <mergeCell ref="J76:J87"/>
    <mergeCell ref="K76:K79"/>
    <mergeCell ref="L76:L79"/>
    <mergeCell ref="M76:M87"/>
    <mergeCell ref="E80:E83"/>
    <mergeCell ref="F80:F83"/>
    <mergeCell ref="H80:H83"/>
    <mergeCell ref="I80:I83"/>
    <mergeCell ref="K80:K83"/>
    <mergeCell ref="L80:L83"/>
    <mergeCell ref="E84:E87"/>
    <mergeCell ref="F84:F87"/>
    <mergeCell ref="E88:E91"/>
    <mergeCell ref="F88:F91"/>
    <mergeCell ref="G88:G99"/>
    <mergeCell ref="H88:H91"/>
    <mergeCell ref="I88:I91"/>
    <mergeCell ref="J88:J99"/>
    <mergeCell ref="K88:K91"/>
    <mergeCell ref="L88:L91"/>
    <mergeCell ref="M88:M99"/>
    <mergeCell ref="E92:E95"/>
    <mergeCell ref="F92:F95"/>
    <mergeCell ref="H92:H95"/>
    <mergeCell ref="I92:I95"/>
    <mergeCell ref="K92:K95"/>
    <mergeCell ref="L92:L95"/>
    <mergeCell ref="E96:E99"/>
    <mergeCell ref="F96:F99"/>
    <mergeCell ref="H96:H99"/>
    <mergeCell ref="I96:I99"/>
    <mergeCell ref="K96:K99"/>
    <mergeCell ref="L96:L99"/>
    <mergeCell ref="N96:N99"/>
    <mergeCell ref="O96:O99"/>
    <mergeCell ref="Q96:Q99"/>
    <mergeCell ref="R96:R99"/>
    <mergeCell ref="E100:E103"/>
    <mergeCell ref="F100:F103"/>
    <mergeCell ref="G100:G111"/>
    <mergeCell ref="H100:H103"/>
    <mergeCell ref="I100:I103"/>
    <mergeCell ref="J100:J111"/>
    <mergeCell ref="K100:K103"/>
    <mergeCell ref="L100:L103"/>
    <mergeCell ref="M100:M111"/>
    <mergeCell ref="N100:N103"/>
    <mergeCell ref="O100:O103"/>
    <mergeCell ref="P100:P111"/>
    <mergeCell ref="Q100:Q103"/>
    <mergeCell ref="R100:R103"/>
    <mergeCell ref="P88:P99"/>
    <mergeCell ref="Q88:Q91"/>
    <mergeCell ref="R88:R91"/>
    <mergeCell ref="Q92:Q95"/>
    <mergeCell ref="R92:R95"/>
    <mergeCell ref="R104:R107"/>
    <mergeCell ref="E108:E111"/>
    <mergeCell ref="F108:F111"/>
    <mergeCell ref="K104:K107"/>
    <mergeCell ref="L104:L107"/>
    <mergeCell ref="N104:N107"/>
    <mergeCell ref="O104:O107"/>
    <mergeCell ref="Q104:Q107"/>
    <mergeCell ref="R108:R111"/>
    <mergeCell ref="E112:E115"/>
    <mergeCell ref="F112:F115"/>
    <mergeCell ref="G112:G123"/>
    <mergeCell ref="H112:H115"/>
    <mergeCell ref="I112:I115"/>
    <mergeCell ref="J112:J123"/>
    <mergeCell ref="K112:K115"/>
    <mergeCell ref="L112:L115"/>
    <mergeCell ref="M112:M123"/>
    <mergeCell ref="N112:N115"/>
    <mergeCell ref="O112:O115"/>
    <mergeCell ref="P112:P123"/>
    <mergeCell ref="Q112:Q115"/>
    <mergeCell ref="R112:R115"/>
    <mergeCell ref="E120:E123"/>
    <mergeCell ref="F120:F123"/>
    <mergeCell ref="K120:K123"/>
    <mergeCell ref="L120:L123"/>
    <mergeCell ref="H120:H123"/>
    <mergeCell ref="I120:I123"/>
    <mergeCell ref="N120:N123"/>
    <mergeCell ref="O120:O123"/>
    <mergeCell ref="Q120:Q123"/>
    <mergeCell ref="E116:E119"/>
    <mergeCell ref="F116:F119"/>
    <mergeCell ref="H116:H119"/>
    <mergeCell ref="I116:I119"/>
    <mergeCell ref="K116:K119"/>
    <mergeCell ref="L116:L119"/>
    <mergeCell ref="N116:N119"/>
    <mergeCell ref="O116:O119"/>
    <mergeCell ref="Q116:Q119"/>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E132:E135"/>
    <mergeCell ref="F132:F135"/>
    <mergeCell ref="H132:H135"/>
    <mergeCell ref="I132:I135"/>
    <mergeCell ref="K132:K135"/>
    <mergeCell ref="L132:L135"/>
    <mergeCell ref="N132:N135"/>
    <mergeCell ref="O132:O135"/>
    <mergeCell ref="Q132:Q135"/>
    <mergeCell ref="K144:K147"/>
    <mergeCell ref="L144:L147"/>
    <mergeCell ref="N128:N131"/>
    <mergeCell ref="O128:O131"/>
    <mergeCell ref="Q128:Q131"/>
    <mergeCell ref="R128:R131"/>
    <mergeCell ref="P124:P135"/>
    <mergeCell ref="Q124:Q127"/>
    <mergeCell ref="R124:R127"/>
    <mergeCell ref="R140:R143"/>
    <mergeCell ref="N144:N147"/>
    <mergeCell ref="O144:O147"/>
    <mergeCell ref="Q144:Q147"/>
    <mergeCell ref="R144:R147"/>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F144:F147"/>
    <mergeCell ref="H144:H147"/>
    <mergeCell ref="I144:I147"/>
    <mergeCell ref="S4:S15"/>
    <mergeCell ref="S16:S27"/>
    <mergeCell ref="S28:S39"/>
    <mergeCell ref="S100:S111"/>
    <mergeCell ref="S112:S123"/>
    <mergeCell ref="S124:S135"/>
    <mergeCell ref="S136:S147"/>
    <mergeCell ref="R132:R135"/>
    <mergeCell ref="N124:N127"/>
    <mergeCell ref="O124:O127"/>
    <mergeCell ref="R116:R119"/>
    <mergeCell ref="R120:R123"/>
    <mergeCell ref="Q108:Q111"/>
    <mergeCell ref="S40:S51"/>
    <mergeCell ref="S52:S63"/>
    <mergeCell ref="S64:S75"/>
    <mergeCell ref="N136:N139"/>
    <mergeCell ref="O136:O139"/>
    <mergeCell ref="P136:P147"/>
    <mergeCell ref="Q136:Q139"/>
    <mergeCell ref="R136:R139"/>
    <mergeCell ref="N140:N143"/>
    <mergeCell ref="O140:O143"/>
    <mergeCell ref="Q140:Q14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AC342"/>
  <sheetViews>
    <sheetView workbookViewId="0">
      <pane xSplit="3" ySplit="2" topLeftCell="N3" activePane="bottomRight" state="frozen"/>
      <selection pane="topRight" activeCell="D1" sqref="D1"/>
      <selection pane="bottomLeft" activeCell="A3" sqref="A3"/>
      <selection pane="bottomRight" activeCell="U4" sqref="U4:U7"/>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56.42578125" style="137" customWidth="1"/>
    <col min="20" max="20" width="14.42578125" style="137"/>
    <col min="21" max="21" width="39.14062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7" t="str">
        <f>Refs!A8</f>
        <v>Daearyddiaeth</v>
      </c>
      <c r="C2" s="298"/>
      <c r="D2" s="181"/>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3"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6.5"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S124:S135"/>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S88:S99"/>
    <mergeCell ref="T88:T91"/>
    <mergeCell ref="U88:U91"/>
    <mergeCell ref="V88:V91"/>
    <mergeCell ref="T92:T95"/>
    <mergeCell ref="U92:U95"/>
    <mergeCell ref="V92:V95"/>
    <mergeCell ref="T96:T99"/>
    <mergeCell ref="U96:U99"/>
    <mergeCell ref="V96:V99"/>
    <mergeCell ref="S76:S87"/>
    <mergeCell ref="T76:T79"/>
    <mergeCell ref="U76:U79"/>
    <mergeCell ref="V76:V79"/>
    <mergeCell ref="T80:T83"/>
    <mergeCell ref="U80:U83"/>
    <mergeCell ref="V80:V83"/>
    <mergeCell ref="T84:T87"/>
    <mergeCell ref="U84:U87"/>
    <mergeCell ref="V84:V87"/>
    <mergeCell ref="S64:S75"/>
    <mergeCell ref="T64:T67"/>
    <mergeCell ref="U64:U67"/>
    <mergeCell ref="V64:V67"/>
    <mergeCell ref="T68:T71"/>
    <mergeCell ref="U68:U71"/>
    <mergeCell ref="V68:V71"/>
    <mergeCell ref="T72:T75"/>
    <mergeCell ref="U72:U75"/>
    <mergeCell ref="V72:V75"/>
    <mergeCell ref="S52:S63"/>
    <mergeCell ref="T52:T55"/>
    <mergeCell ref="U52:U55"/>
    <mergeCell ref="V52:V55"/>
    <mergeCell ref="T56:T59"/>
    <mergeCell ref="U56:U59"/>
    <mergeCell ref="V56:V59"/>
    <mergeCell ref="T60:T63"/>
    <mergeCell ref="U60:U63"/>
    <mergeCell ref="V60:V63"/>
    <mergeCell ref="S40:S51"/>
    <mergeCell ref="T40:T43"/>
    <mergeCell ref="U40:U43"/>
    <mergeCell ref="V40:V43"/>
    <mergeCell ref="T44:T47"/>
    <mergeCell ref="U44:U47"/>
    <mergeCell ref="V44:V47"/>
    <mergeCell ref="T48:T51"/>
    <mergeCell ref="U48:U51"/>
    <mergeCell ref="V48:V51"/>
    <mergeCell ref="S28:S39"/>
    <mergeCell ref="T28:T31"/>
    <mergeCell ref="U28:U31"/>
    <mergeCell ref="V28:V31"/>
    <mergeCell ref="T32:T35"/>
    <mergeCell ref="U32:U35"/>
    <mergeCell ref="V32:V35"/>
    <mergeCell ref="T36:T39"/>
    <mergeCell ref="U36:U39"/>
    <mergeCell ref="V36:V39"/>
    <mergeCell ref="S16:S27"/>
    <mergeCell ref="T16:T19"/>
    <mergeCell ref="U16:U19"/>
    <mergeCell ref="V16:V19"/>
    <mergeCell ref="T20:T23"/>
    <mergeCell ref="U20:U23"/>
    <mergeCell ref="V20:V23"/>
    <mergeCell ref="T24:T27"/>
    <mergeCell ref="U24:U27"/>
    <mergeCell ref="V24:V27"/>
    <mergeCell ref="S4:S15"/>
    <mergeCell ref="T4:T7"/>
    <mergeCell ref="U4:U7"/>
    <mergeCell ref="V4:V7"/>
    <mergeCell ref="T8:T11"/>
    <mergeCell ref="U8:U11"/>
    <mergeCell ref="V8:V11"/>
    <mergeCell ref="T12:T15"/>
    <mergeCell ref="U12:U15"/>
    <mergeCell ref="V12:V15"/>
    <mergeCell ref="N52:N55"/>
    <mergeCell ref="N56:N59"/>
    <mergeCell ref="N60:N63"/>
    <mergeCell ref="O40:O43"/>
    <mergeCell ref="O44:O47"/>
    <mergeCell ref="O48:O51"/>
    <mergeCell ref="O52:O55"/>
    <mergeCell ref="O56:O59"/>
    <mergeCell ref="C4:C15"/>
    <mergeCell ref="C16:C27"/>
    <mergeCell ref="D52:D63"/>
    <mergeCell ref="I8:I11"/>
    <mergeCell ref="K8:K11"/>
    <mergeCell ref="L8:L11"/>
    <mergeCell ref="E16:E19"/>
    <mergeCell ref="F16:F19"/>
    <mergeCell ref="G16:G27"/>
    <mergeCell ref="H16:H19"/>
    <mergeCell ref="I16:I19"/>
    <mergeCell ref="J16:J27"/>
    <mergeCell ref="K16:K19"/>
    <mergeCell ref="L16:L19"/>
    <mergeCell ref="E20:E23"/>
    <mergeCell ref="F20:F23"/>
    <mergeCell ref="H20:H23"/>
    <mergeCell ref="D136:D147"/>
    <mergeCell ref="B124:B147"/>
    <mergeCell ref="C52:C63"/>
    <mergeCell ref="C64:C75"/>
    <mergeCell ref="B4:B51"/>
    <mergeCell ref="B52:B87"/>
    <mergeCell ref="B88:B123"/>
    <mergeCell ref="C124:C135"/>
    <mergeCell ref="C136:C147"/>
    <mergeCell ref="C100:C111"/>
    <mergeCell ref="D100:D111"/>
    <mergeCell ref="D64:D75"/>
    <mergeCell ref="D76:D87"/>
    <mergeCell ref="D88:D99"/>
    <mergeCell ref="C76:C87"/>
    <mergeCell ref="C88:C99"/>
    <mergeCell ref="D112:D123"/>
    <mergeCell ref="C112:C123"/>
    <mergeCell ref="D28:D39"/>
    <mergeCell ref="C28:C39"/>
    <mergeCell ref="C40:C51"/>
    <mergeCell ref="D40:D51"/>
    <mergeCell ref="D16:D27"/>
    <mergeCell ref="N4:N7"/>
    <mergeCell ref="O4:O7"/>
    <mergeCell ref="P4:P15"/>
    <mergeCell ref="Q4:Q7"/>
    <mergeCell ref="R4:R7"/>
    <mergeCell ref="E8:E11"/>
    <mergeCell ref="F8:F11"/>
    <mergeCell ref="H8:H11"/>
    <mergeCell ref="M4:M15"/>
    <mergeCell ref="N8:N11"/>
    <mergeCell ref="O8:O11"/>
    <mergeCell ref="Q8:Q11"/>
    <mergeCell ref="R8:R11"/>
    <mergeCell ref="E12:E15"/>
    <mergeCell ref="F12:F15"/>
    <mergeCell ref="H12:H15"/>
    <mergeCell ref="I12:I15"/>
    <mergeCell ref="K12:K15"/>
    <mergeCell ref="L12:L15"/>
    <mergeCell ref="N12:N15"/>
    <mergeCell ref="O12:O15"/>
    <mergeCell ref="Q12:Q15"/>
    <mergeCell ref="R12:R15"/>
    <mergeCell ref="D124:D135"/>
    <mergeCell ref="D4:D15"/>
    <mergeCell ref="M16:M27"/>
    <mergeCell ref="N88:N91"/>
    <mergeCell ref="O88:O91"/>
    <mergeCell ref="N92:N95"/>
    <mergeCell ref="O92:O95"/>
    <mergeCell ref="N96:N99"/>
    <mergeCell ref="O96:O99"/>
    <mergeCell ref="N100:N103"/>
    <mergeCell ref="O100:O103"/>
    <mergeCell ref="N104:N107"/>
    <mergeCell ref="O104:O107"/>
    <mergeCell ref="N108:N111"/>
    <mergeCell ref="O108:O111"/>
    <mergeCell ref="N112:N115"/>
    <mergeCell ref="E4:E7"/>
    <mergeCell ref="F4:F7"/>
    <mergeCell ref="G4:G15"/>
    <mergeCell ref="H4:H7"/>
    <mergeCell ref="I4:I7"/>
    <mergeCell ref="J4:J15"/>
    <mergeCell ref="K4:K7"/>
    <mergeCell ref="L4:L7"/>
    <mergeCell ref="I20:I23"/>
    <mergeCell ref="K20:K23"/>
    <mergeCell ref="L20:L23"/>
    <mergeCell ref="N20:N23"/>
    <mergeCell ref="O20:O23"/>
    <mergeCell ref="Q20:Q23"/>
    <mergeCell ref="R20:R23"/>
    <mergeCell ref="R24:R27"/>
    <mergeCell ref="N16:N19"/>
    <mergeCell ref="O16:O19"/>
    <mergeCell ref="P16:P27"/>
    <mergeCell ref="Q16:Q19"/>
    <mergeCell ref="R16:R19"/>
    <mergeCell ref="E24:E27"/>
    <mergeCell ref="F24:F27"/>
    <mergeCell ref="H24:H27"/>
    <mergeCell ref="I24:I27"/>
    <mergeCell ref="K24:K27"/>
    <mergeCell ref="L24:L27"/>
    <mergeCell ref="N24:N27"/>
    <mergeCell ref="O24:O27"/>
    <mergeCell ref="Q24:Q27"/>
    <mergeCell ref="E28:E31"/>
    <mergeCell ref="F28:F31"/>
    <mergeCell ref="G28:G39"/>
    <mergeCell ref="H28:H31"/>
    <mergeCell ref="I28:I31"/>
    <mergeCell ref="J28:J39"/>
    <mergeCell ref="K28:K31"/>
    <mergeCell ref="L28:L31"/>
    <mergeCell ref="M28:M39"/>
    <mergeCell ref="E32:E35"/>
    <mergeCell ref="F32:F35"/>
    <mergeCell ref="H32:H35"/>
    <mergeCell ref="I32:I35"/>
    <mergeCell ref="K32:K35"/>
    <mergeCell ref="L32:L35"/>
    <mergeCell ref="E36:E39"/>
    <mergeCell ref="F36:F39"/>
    <mergeCell ref="H36:H39"/>
    <mergeCell ref="I36:I39"/>
    <mergeCell ref="K36:K39"/>
    <mergeCell ref="L36:L39"/>
    <mergeCell ref="N28:N31"/>
    <mergeCell ref="N32:N35"/>
    <mergeCell ref="N36:N39"/>
    <mergeCell ref="N40:N43"/>
    <mergeCell ref="N44:N47"/>
    <mergeCell ref="N48:N51"/>
    <mergeCell ref="P40:P51"/>
    <mergeCell ref="Q40:Q43"/>
    <mergeCell ref="R40:R43"/>
    <mergeCell ref="Q44:Q47"/>
    <mergeCell ref="O28:O31"/>
    <mergeCell ref="P28:P39"/>
    <mergeCell ref="Q28:Q31"/>
    <mergeCell ref="R28:R31"/>
    <mergeCell ref="O32:O35"/>
    <mergeCell ref="Q32:Q35"/>
    <mergeCell ref="R32:R35"/>
    <mergeCell ref="O36:O39"/>
    <mergeCell ref="Q36:Q39"/>
    <mergeCell ref="R36:R39"/>
    <mergeCell ref="R44:R47"/>
    <mergeCell ref="Q48:Q51"/>
    <mergeCell ref="R48:R51"/>
    <mergeCell ref="E40:E43"/>
    <mergeCell ref="F40:F43"/>
    <mergeCell ref="G40:G51"/>
    <mergeCell ref="H40:H43"/>
    <mergeCell ref="I40:I43"/>
    <mergeCell ref="J40:J51"/>
    <mergeCell ref="K40:K43"/>
    <mergeCell ref="L40:L43"/>
    <mergeCell ref="M40:M51"/>
    <mergeCell ref="E44:E47"/>
    <mergeCell ref="F44:F47"/>
    <mergeCell ref="H44:H47"/>
    <mergeCell ref="I44:I47"/>
    <mergeCell ref="K44:K47"/>
    <mergeCell ref="L44:L47"/>
    <mergeCell ref="E48:E51"/>
    <mergeCell ref="F48:F51"/>
    <mergeCell ref="H48:H51"/>
    <mergeCell ref="I48:I51"/>
    <mergeCell ref="K48:K51"/>
    <mergeCell ref="L48:L51"/>
    <mergeCell ref="G52:G63"/>
    <mergeCell ref="H52:H55"/>
    <mergeCell ref="I52:I55"/>
    <mergeCell ref="J52:J63"/>
    <mergeCell ref="K52:K55"/>
    <mergeCell ref="L52:L55"/>
    <mergeCell ref="M52:M63"/>
    <mergeCell ref="E56:E59"/>
    <mergeCell ref="F56:F59"/>
    <mergeCell ref="H56:H59"/>
    <mergeCell ref="I56:I59"/>
    <mergeCell ref="K56:K59"/>
    <mergeCell ref="L56:L59"/>
    <mergeCell ref="E60:E63"/>
    <mergeCell ref="F60:F63"/>
    <mergeCell ref="H60:H63"/>
    <mergeCell ref="I60:I63"/>
    <mergeCell ref="K60:K63"/>
    <mergeCell ref="L60:L63"/>
    <mergeCell ref="O60:O63"/>
    <mergeCell ref="Q60:Q63"/>
    <mergeCell ref="R60:R63"/>
    <mergeCell ref="E64:E67"/>
    <mergeCell ref="F64:F67"/>
    <mergeCell ref="G64:G75"/>
    <mergeCell ref="H64:H67"/>
    <mergeCell ref="I64:I67"/>
    <mergeCell ref="J64:J75"/>
    <mergeCell ref="K64:K67"/>
    <mergeCell ref="L64:L67"/>
    <mergeCell ref="M64:M75"/>
    <mergeCell ref="N64:N67"/>
    <mergeCell ref="O64:O67"/>
    <mergeCell ref="P64:P75"/>
    <mergeCell ref="Q64:Q67"/>
    <mergeCell ref="R64:R67"/>
    <mergeCell ref="P52:P63"/>
    <mergeCell ref="Q52:Q55"/>
    <mergeCell ref="R52:R55"/>
    <mergeCell ref="Q56:Q59"/>
    <mergeCell ref="R56:R59"/>
    <mergeCell ref="E52:E55"/>
    <mergeCell ref="F52:F55"/>
    <mergeCell ref="R68:R71"/>
    <mergeCell ref="E72:E75"/>
    <mergeCell ref="F72:F75"/>
    <mergeCell ref="H72:H75"/>
    <mergeCell ref="I72:I75"/>
    <mergeCell ref="K72:K75"/>
    <mergeCell ref="L72:L75"/>
    <mergeCell ref="N72:N75"/>
    <mergeCell ref="O72:O75"/>
    <mergeCell ref="Q72:Q75"/>
    <mergeCell ref="E68:E71"/>
    <mergeCell ref="F68:F71"/>
    <mergeCell ref="H68:H71"/>
    <mergeCell ref="I68:I71"/>
    <mergeCell ref="K68:K71"/>
    <mergeCell ref="L68:L71"/>
    <mergeCell ref="N68:N71"/>
    <mergeCell ref="O68:O71"/>
    <mergeCell ref="Q68:Q71"/>
    <mergeCell ref="R72:R75"/>
    <mergeCell ref="E76:E79"/>
    <mergeCell ref="F76:F79"/>
    <mergeCell ref="G76:G87"/>
    <mergeCell ref="H76:H79"/>
    <mergeCell ref="I76:I79"/>
    <mergeCell ref="J76:J87"/>
    <mergeCell ref="K76:K79"/>
    <mergeCell ref="L76:L79"/>
    <mergeCell ref="M76:M87"/>
    <mergeCell ref="N76:N79"/>
    <mergeCell ref="O76:O79"/>
    <mergeCell ref="P76:P87"/>
    <mergeCell ref="Q76:Q79"/>
    <mergeCell ref="R76:R79"/>
    <mergeCell ref="H96:H99"/>
    <mergeCell ref="I96:I99"/>
    <mergeCell ref="K96:K99"/>
    <mergeCell ref="L96:L99"/>
    <mergeCell ref="R80:R83"/>
    <mergeCell ref="E84:E87"/>
    <mergeCell ref="F84:F87"/>
    <mergeCell ref="H84:H87"/>
    <mergeCell ref="I84:I87"/>
    <mergeCell ref="K84:K87"/>
    <mergeCell ref="L84:L87"/>
    <mergeCell ref="N84:N87"/>
    <mergeCell ref="O84:O87"/>
    <mergeCell ref="Q84:Q87"/>
    <mergeCell ref="R84:R87"/>
    <mergeCell ref="E80:E83"/>
    <mergeCell ref="F80:F83"/>
    <mergeCell ref="H80:H83"/>
    <mergeCell ref="I80:I83"/>
    <mergeCell ref="K80:K83"/>
    <mergeCell ref="L80:L83"/>
    <mergeCell ref="N80:N83"/>
    <mergeCell ref="O80:O83"/>
    <mergeCell ref="Q80:Q83"/>
    <mergeCell ref="P88:P99"/>
    <mergeCell ref="Q88:Q91"/>
    <mergeCell ref="R88:R91"/>
    <mergeCell ref="Q92:Q95"/>
    <mergeCell ref="R92:R95"/>
    <mergeCell ref="Q96:Q99"/>
    <mergeCell ref="R96:R99"/>
    <mergeCell ref="E88:E91"/>
    <mergeCell ref="F88:F91"/>
    <mergeCell ref="G88:G99"/>
    <mergeCell ref="H88:H91"/>
    <mergeCell ref="I88:I91"/>
    <mergeCell ref="J88:J99"/>
    <mergeCell ref="K88:K91"/>
    <mergeCell ref="L88:L91"/>
    <mergeCell ref="M88:M99"/>
    <mergeCell ref="E92:E95"/>
    <mergeCell ref="F92:F95"/>
    <mergeCell ref="H92:H95"/>
    <mergeCell ref="I92:I95"/>
    <mergeCell ref="K92:K95"/>
    <mergeCell ref="L92:L95"/>
    <mergeCell ref="E96:E99"/>
    <mergeCell ref="F96:F99"/>
    <mergeCell ref="E100:E103"/>
    <mergeCell ref="F100:F103"/>
    <mergeCell ref="G100:G111"/>
    <mergeCell ref="H100:H103"/>
    <mergeCell ref="I100:I103"/>
    <mergeCell ref="J100:J111"/>
    <mergeCell ref="K100:K103"/>
    <mergeCell ref="L100:L103"/>
    <mergeCell ref="M100:M111"/>
    <mergeCell ref="E104:E107"/>
    <mergeCell ref="F104:F107"/>
    <mergeCell ref="H104:H107"/>
    <mergeCell ref="I104:I107"/>
    <mergeCell ref="K104:K107"/>
    <mergeCell ref="L104:L107"/>
    <mergeCell ref="E108:E111"/>
    <mergeCell ref="F108:F111"/>
    <mergeCell ref="H108:H111"/>
    <mergeCell ref="I108:I111"/>
    <mergeCell ref="K108:K111"/>
    <mergeCell ref="L108:L111"/>
    <mergeCell ref="P100:P111"/>
    <mergeCell ref="Q100:Q103"/>
    <mergeCell ref="R100:R103"/>
    <mergeCell ref="Q104:Q107"/>
    <mergeCell ref="R104:R107"/>
    <mergeCell ref="Q108:Q111"/>
    <mergeCell ref="R108:R111"/>
    <mergeCell ref="S100:S111"/>
    <mergeCell ref="E112:E115"/>
    <mergeCell ref="F112:F115"/>
    <mergeCell ref="G112:G123"/>
    <mergeCell ref="H112:H115"/>
    <mergeCell ref="I112:I115"/>
    <mergeCell ref="J112:J123"/>
    <mergeCell ref="K112:K115"/>
    <mergeCell ref="L112:L115"/>
    <mergeCell ref="M112:M123"/>
    <mergeCell ref="E116:E119"/>
    <mergeCell ref="F116:F119"/>
    <mergeCell ref="H116:H119"/>
    <mergeCell ref="I116:I119"/>
    <mergeCell ref="K116:K119"/>
    <mergeCell ref="L116:L119"/>
    <mergeCell ref="E120:E123"/>
    <mergeCell ref="F120:F123"/>
    <mergeCell ref="H120:H123"/>
    <mergeCell ref="I120:I123"/>
    <mergeCell ref="K120:K123"/>
    <mergeCell ref="L120:L123"/>
    <mergeCell ref="E124:E127"/>
    <mergeCell ref="F124:F127"/>
    <mergeCell ref="G124:G135"/>
    <mergeCell ref="H124:H127"/>
    <mergeCell ref="I124:I127"/>
    <mergeCell ref="J124:J135"/>
    <mergeCell ref="K124:K127"/>
    <mergeCell ref="L124:L127"/>
    <mergeCell ref="M124:M135"/>
    <mergeCell ref="E128:E131"/>
    <mergeCell ref="F128:F131"/>
    <mergeCell ref="H128:H131"/>
    <mergeCell ref="I128:I131"/>
    <mergeCell ref="K128:K131"/>
    <mergeCell ref="L128:L131"/>
    <mergeCell ref="H132:H135"/>
    <mergeCell ref="I132:I135"/>
    <mergeCell ref="K132:K135"/>
    <mergeCell ref="L132:L135"/>
    <mergeCell ref="E132:E135"/>
    <mergeCell ref="F132:F135"/>
    <mergeCell ref="O112:O115"/>
    <mergeCell ref="N132:N135"/>
    <mergeCell ref="O132:O135"/>
    <mergeCell ref="Q132:Q135"/>
    <mergeCell ref="P124:P135"/>
    <mergeCell ref="Q124:Q127"/>
    <mergeCell ref="N124:N127"/>
    <mergeCell ref="O124:O127"/>
    <mergeCell ref="N128:N131"/>
    <mergeCell ref="P112:P123"/>
    <mergeCell ref="Q112:Q115"/>
    <mergeCell ref="O128:O131"/>
    <mergeCell ref="Q128:Q131"/>
    <mergeCell ref="S112:S123"/>
    <mergeCell ref="E136:E139"/>
    <mergeCell ref="F136:F139"/>
    <mergeCell ref="G136:G147"/>
    <mergeCell ref="H136:H139"/>
    <mergeCell ref="I136:I139"/>
    <mergeCell ref="J136:J147"/>
    <mergeCell ref="K136:K139"/>
    <mergeCell ref="L136:L139"/>
    <mergeCell ref="M136:M147"/>
    <mergeCell ref="E140:E143"/>
    <mergeCell ref="F140:F143"/>
    <mergeCell ref="H140:H143"/>
    <mergeCell ref="I140:I143"/>
    <mergeCell ref="K140:K143"/>
    <mergeCell ref="L140:L143"/>
    <mergeCell ref="E144:E147"/>
    <mergeCell ref="F144:F147"/>
    <mergeCell ref="H144:H147"/>
    <mergeCell ref="I144:I147"/>
    <mergeCell ref="K144:K147"/>
    <mergeCell ref="L144:L147"/>
    <mergeCell ref="N136:N139"/>
    <mergeCell ref="O136:O139"/>
    <mergeCell ref="R128:R131"/>
    <mergeCell ref="R132:R135"/>
    <mergeCell ref="R124:R127"/>
    <mergeCell ref="B2:C2"/>
    <mergeCell ref="P136:P147"/>
    <mergeCell ref="Q136:Q139"/>
    <mergeCell ref="R136:R139"/>
    <mergeCell ref="N140:N143"/>
    <mergeCell ref="O140:O143"/>
    <mergeCell ref="Q140:Q143"/>
    <mergeCell ref="R140:R143"/>
    <mergeCell ref="N144:N147"/>
    <mergeCell ref="O144:O147"/>
    <mergeCell ref="Q144:Q147"/>
    <mergeCell ref="R144:R147"/>
    <mergeCell ref="R112:R115"/>
    <mergeCell ref="Q116:Q119"/>
    <mergeCell ref="R116:R119"/>
    <mergeCell ref="Q120:Q123"/>
    <mergeCell ref="R120:R123"/>
    <mergeCell ref="N116:N119"/>
    <mergeCell ref="O116:O119"/>
    <mergeCell ref="N120:N123"/>
    <mergeCell ref="O120:O12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C342"/>
  <sheetViews>
    <sheetView zoomScaleNormal="100" workbookViewId="0">
      <pane xSplit="3" ySplit="2" topLeftCell="P3" activePane="bottomRight" state="frozen"/>
      <selection pane="topRight" activeCell="D1" sqref="D1"/>
      <selection pane="bottomLeft" activeCell="A3" sqref="A3"/>
      <selection pane="bottomRight" activeCell="V4" sqref="V4:V7"/>
    </sheetView>
  </sheetViews>
  <sheetFormatPr defaultColWidth="14.42578125" defaultRowHeight="15.75" customHeight="1"/>
  <cols>
    <col min="1" max="1" width="1.7109375" style="137" customWidth="1"/>
    <col min="2" max="2" width="11.7109375" style="137" customWidth="1"/>
    <col min="3" max="3" width="16.42578125" style="137" customWidth="1"/>
    <col min="4" max="4" width="33.85546875" style="137" customWidth="1"/>
    <col min="5" max="5" width="6.85546875" style="137" customWidth="1"/>
    <col min="6" max="7" width="33.85546875" style="137" customWidth="1"/>
    <col min="8" max="8" width="5.85546875" style="137" customWidth="1"/>
    <col min="9" max="10" width="33.85546875" style="137" customWidth="1"/>
    <col min="11" max="11" width="6.140625" style="137" customWidth="1"/>
    <col min="12" max="13" width="33.85546875" style="137" customWidth="1"/>
    <col min="14" max="14" width="6" style="137" customWidth="1"/>
    <col min="15" max="16" width="33.85546875" style="137" customWidth="1"/>
    <col min="17" max="17" width="6.5703125" style="137" customWidth="1"/>
    <col min="18" max="18" width="33.85546875" style="137" customWidth="1"/>
    <col min="19" max="19" width="60.5703125" style="137" customWidth="1"/>
    <col min="20" max="20" width="14.42578125" style="137"/>
    <col min="21" max="21" width="40.42578125" style="137" customWidth="1"/>
    <col min="22" max="16384" width="14.42578125" style="137"/>
  </cols>
  <sheetData>
    <row r="1" spans="1:29" ht="6" customHeight="1">
      <c r="A1" s="1"/>
      <c r="B1" s="16"/>
      <c r="C1" s="3"/>
      <c r="D1" s="138"/>
      <c r="E1" s="138"/>
      <c r="F1" s="138"/>
      <c r="G1" s="138"/>
      <c r="H1" s="138"/>
      <c r="I1" s="138"/>
      <c r="J1" s="138"/>
      <c r="K1" s="138"/>
      <c r="L1" s="138"/>
      <c r="M1" s="138"/>
      <c r="N1" s="138"/>
      <c r="O1" s="138"/>
      <c r="P1" s="138"/>
      <c r="Q1" s="138"/>
      <c r="R1" s="138"/>
      <c r="S1" s="1"/>
      <c r="T1" s="1"/>
      <c r="U1" s="1"/>
      <c r="V1" s="1"/>
      <c r="W1" s="1"/>
      <c r="X1" s="1"/>
      <c r="Y1" s="1"/>
      <c r="Z1" s="1"/>
      <c r="AA1" s="1"/>
      <c r="AB1" s="1"/>
      <c r="AC1" s="1"/>
    </row>
    <row r="2" spans="1:29" ht="18">
      <c r="A2" s="5"/>
      <c r="B2" s="299" t="str">
        <f>Refs!A9</f>
        <v>Addysg Grefyddol</v>
      </c>
      <c r="C2" s="300"/>
      <c r="D2" s="301"/>
      <c r="E2" s="140"/>
      <c r="F2" s="140"/>
      <c r="G2" s="140"/>
      <c r="H2" s="140"/>
      <c r="I2" s="140"/>
      <c r="J2" s="140"/>
      <c r="K2" s="140"/>
      <c r="L2" s="140"/>
      <c r="M2" s="140"/>
      <c r="N2" s="140"/>
      <c r="O2" s="140"/>
      <c r="P2" s="140"/>
      <c r="Q2" s="140"/>
      <c r="R2" s="140"/>
      <c r="S2" s="1"/>
      <c r="T2" s="1"/>
      <c r="U2" s="1"/>
      <c r="V2" s="1"/>
      <c r="W2" s="1"/>
      <c r="X2" s="1"/>
      <c r="Y2" s="1"/>
      <c r="Z2" s="1"/>
      <c r="AA2" s="1"/>
      <c r="AB2" s="1"/>
      <c r="AC2" s="1"/>
    </row>
    <row r="3" spans="1:29" ht="14.25" customHeight="1">
      <c r="A3" s="1"/>
      <c r="B3" s="16"/>
      <c r="C3" s="3"/>
      <c r="D3" s="161" t="str">
        <f>IF(Refs!$B$29=1,"Datganiadau Blwyddyn 6", "Year 6 Descriptors")</f>
        <v>Datganiadau Blwyddyn 6</v>
      </c>
      <c r="E3" s="161" t="str">
        <f>IF(Refs!$B$29=1,"Tymor", "Term")</f>
        <v>Tymor</v>
      </c>
      <c r="F3" s="177"/>
      <c r="G3" s="161" t="str">
        <f>IF(Refs!$B$29=1,"Blwyddyn 7", "Year 7")</f>
        <v>Blwyddyn 7</v>
      </c>
      <c r="H3" s="161" t="str">
        <f>IF(Refs!$B$29=1,"Tymor", "Term")</f>
        <v>Tymor</v>
      </c>
      <c r="I3" s="177"/>
      <c r="J3" s="161" t="str">
        <f>IF(Refs!$B$29=1,"Blwyddyn 8", "Year 8")</f>
        <v>Blwyddyn 8</v>
      </c>
      <c r="K3" s="161" t="str">
        <f>IF(Refs!$B$29=1,"Tymor", "Term")</f>
        <v>Tymor</v>
      </c>
      <c r="L3" s="177"/>
      <c r="M3" s="161" t="str">
        <f>IF(Refs!$B$29=1,"Blwyddyn 9", "Year 9")</f>
        <v>Blwyddyn 9</v>
      </c>
      <c r="N3" s="161" t="str">
        <f>IF(Refs!$B$29=1,"Tymor", "Term")</f>
        <v>Tymor</v>
      </c>
      <c r="O3" s="177"/>
      <c r="P3" s="161" t="str">
        <f>IF(Refs!$B$29=1,"Blwyddyn 10", "Year 10")</f>
        <v>Blwyddyn 10</v>
      </c>
      <c r="Q3" s="161" t="str">
        <f>IF(Refs!$B$29=1,"Tymor", "Term")</f>
        <v>Tymor</v>
      </c>
      <c r="R3" s="177"/>
      <c r="S3" s="161" t="str">
        <f>IF(Refs!$B$29=1,"Blwyddyn 11", "Year 11")</f>
        <v>Blwyddyn 11</v>
      </c>
      <c r="T3" s="161" t="str">
        <f>IF(Refs!$B$29=1,"Tymor", "Term")</f>
        <v>Tymor</v>
      </c>
      <c r="U3" s="177"/>
      <c r="V3" s="178" t="s">
        <v>719</v>
      </c>
      <c r="W3" s="1"/>
      <c r="X3" s="1"/>
      <c r="Y3" s="1"/>
      <c r="Z3" s="1"/>
      <c r="AA3" s="1"/>
      <c r="AB3" s="1"/>
      <c r="AC3" s="1"/>
    </row>
    <row r="4" spans="1:29" ht="15" customHeight="1">
      <c r="A4" s="8"/>
      <c r="B4" s="288" t="str">
        <f ca="1">OFFSET(INDIRECT($B200),3,0)</f>
        <v>1. Dinasyddiaeth</v>
      </c>
      <c r="C4" s="278" t="str">
        <f ca="1">OFFSET(INDIRECT($B200),4,2)</f>
        <v>Hunaniaeth, delwedd ac enw da</v>
      </c>
      <c r="D4" s="289" t="str">
        <f ca="1">OFFSET(INDIRECT($B200),4,14)</f>
        <v xml:space="preserve">gwybod beth y gall metadata llun ei gynnwys, e.e. dyddiad, amser a lleoliad
nodi manteision a risgiau dyfeisiau symudol sy'n cyhoeddi lleoliad y defnyddiwr/dyfais, e.e. apiau â mynediad i leoliad
adnabod gwefannau diogel drwy edrych am seliau bendith preifatrwydd, e.e. https, eicon clo clap 
pennu manteision a risgiau rhoi gwybodaeth bersonol a rhoi mynediad i wahanol feddalwedd i ddyfeisiau
deall sut a pham y mae pobl yn defnyddio eu gwybodaeth a'u presenoldeb ar-lein i greu delwedd rithwir o'u hunain fel defnyddiwr.    
</v>
      </c>
      <c r="E4" s="241">
        <v>1</v>
      </c>
      <c r="F4" s="237"/>
      <c r="G4" s="268" t="str">
        <f ca="1">OFFSET(INDIRECT($B200),4,15)</f>
        <v xml:space="preserve">esbonio sut y caiff defnydd digidol ei dracio, e.e. gwybodaeth syml am gyfreithiau diogelu data a sut y mae sefydliadau yn gyfrifol am ddiogelwch data a gesglir
defnyddio strategaethau ar gyfer gwarchod yn erbyn lladrata hunaniaeth a sgamiau sy'n ceisio cael mynediad at wybodaeth bersonol ar-lein, e.e. rheoli hanes pori a chwcis yn ddiogel.
</v>
      </c>
      <c r="H4" s="241">
        <v>1</v>
      </c>
      <c r="I4" s="237"/>
      <c r="J4" s="268" t="str">
        <f ca="1">OFFSET(INDIRECT($B200),4,16)</f>
        <v xml:space="preserve">trafod manteision a risgiau cyflwyno'u hunain mewn gwahanol ffyrdd ar-lein, e.e. yn broffesiynol ac yn bersonol.
</v>
      </c>
      <c r="K4" s="241">
        <v>1</v>
      </c>
      <c r="L4" s="237"/>
      <c r="M4" s="270" t="str">
        <f ca="1">OFFSET(INDIRECT($B200),4,17)</f>
        <v>deall bod ganddynt ôl-troed digidol ac y gellir chwilio am y wybodaeth hon, a'i chopïo a'i hanfon ymlaen, e.e. gwybod sut i wirio gosodiadau diogelwch eu dyfeisiau a/neu'r meddalwedd y maent yn ei ddefnyddio.</v>
      </c>
      <c r="N4" s="241">
        <v>1</v>
      </c>
      <c r="O4" s="267"/>
      <c r="P4" s="273" t="str">
        <f ca="1">OFFSET(INDIRECT($B200),4,18)</f>
        <v>datblygu enw da o ran rhagolygon cyflogaeth, e.e. defnyddio'r cyfryngau cymdeithasol yn gyfrifol
deall y ffyrdd y mae gwefannau a chwmnïau'n casglu data ar-lein ac yn defnyddio'r data hynny i bersonoli cynnwys i'w defnyddwyr, e.e. rhannu data personol
adnabod y risgiau a'r defnydd o ddata/gwasanaethau ar ddyfeisiau personol o fewn telerau ac amodau ystod o wasanaethau meddalwedd a gwe.</v>
      </c>
      <c r="Q4" s="241">
        <v>1</v>
      </c>
      <c r="R4" s="267"/>
      <c r="S4" s="276" t="str">
        <f ca="1">OFFSET(INDIRECT($B200),4,19)</f>
        <v>gwybod am faterion moesegol amgryptio corfforaethol, e.e. cynnwys system osgoi
pennu a disgrifio polisïau diogelu data amrywiaeth o sefydliadau o wahanol wledydd a sut y mae hyn yn effeithio ar eu ffordd o weithio
pennu sut y mae sefydliadau yn sicrhau eu bod yn cydymffurfio â rheolau data wrth ddefnyddio cynhyrchion amlwladol.</v>
      </c>
      <c r="T4" s="241">
        <v>1</v>
      </c>
      <c r="U4" s="267"/>
      <c r="V4" s="237"/>
      <c r="W4" s="1"/>
      <c r="X4" s="1"/>
      <c r="Y4" s="1"/>
      <c r="Z4" s="1"/>
      <c r="AA4" s="1"/>
      <c r="AB4" s="1"/>
      <c r="AC4" s="1"/>
    </row>
    <row r="5" spans="1:29" ht="15" customHeight="1">
      <c r="A5" s="8"/>
      <c r="B5" s="282"/>
      <c r="C5" s="222"/>
      <c r="D5" s="290"/>
      <c r="E5" s="242"/>
      <c r="F5" s="247"/>
      <c r="G5" s="269"/>
      <c r="H5" s="242"/>
      <c r="I5" s="247"/>
      <c r="J5" s="269"/>
      <c r="K5" s="242"/>
      <c r="L5" s="247"/>
      <c r="M5" s="271"/>
      <c r="N5" s="242"/>
      <c r="O5" s="240"/>
      <c r="P5" s="274"/>
      <c r="Q5" s="242"/>
      <c r="R5" s="240"/>
      <c r="S5" s="277"/>
      <c r="T5" s="242"/>
      <c r="U5" s="240"/>
      <c r="V5" s="238"/>
      <c r="W5" s="1"/>
      <c r="X5" s="1"/>
      <c r="Y5" s="1"/>
      <c r="Z5" s="1"/>
      <c r="AA5" s="1"/>
      <c r="AB5" s="1"/>
      <c r="AC5" s="1"/>
    </row>
    <row r="6" spans="1:29" ht="15" customHeight="1">
      <c r="A6" s="8"/>
      <c r="B6" s="282"/>
      <c r="C6" s="222"/>
      <c r="D6" s="290"/>
      <c r="E6" s="242"/>
      <c r="F6" s="247"/>
      <c r="G6" s="269"/>
      <c r="H6" s="242"/>
      <c r="I6" s="247"/>
      <c r="J6" s="269"/>
      <c r="K6" s="242"/>
      <c r="L6" s="247"/>
      <c r="M6" s="271"/>
      <c r="N6" s="242"/>
      <c r="O6" s="240"/>
      <c r="P6" s="274"/>
      <c r="Q6" s="242"/>
      <c r="R6" s="240"/>
      <c r="S6" s="277"/>
      <c r="T6" s="242"/>
      <c r="U6" s="240"/>
      <c r="V6" s="238"/>
      <c r="W6" s="1"/>
      <c r="X6" s="1"/>
      <c r="Y6" s="1"/>
      <c r="Z6" s="1"/>
      <c r="AA6" s="1"/>
      <c r="AB6" s="1"/>
      <c r="AC6" s="1"/>
    </row>
    <row r="7" spans="1:29" ht="15" customHeight="1">
      <c r="A7" s="8"/>
      <c r="B7" s="282"/>
      <c r="C7" s="222"/>
      <c r="D7" s="290"/>
      <c r="E7" s="243"/>
      <c r="F7" s="247"/>
      <c r="G7" s="269"/>
      <c r="H7" s="243"/>
      <c r="I7" s="247"/>
      <c r="J7" s="269"/>
      <c r="K7" s="243"/>
      <c r="L7" s="247"/>
      <c r="M7" s="271"/>
      <c r="N7" s="243"/>
      <c r="O7" s="240"/>
      <c r="P7" s="274"/>
      <c r="Q7" s="243"/>
      <c r="R7" s="240"/>
      <c r="S7" s="277"/>
      <c r="T7" s="243"/>
      <c r="U7" s="240"/>
      <c r="V7" s="238"/>
      <c r="W7" s="1"/>
      <c r="X7" s="1"/>
      <c r="Y7" s="1"/>
      <c r="Z7" s="1"/>
      <c r="AA7" s="1"/>
      <c r="AB7" s="1"/>
      <c r="AC7" s="1"/>
    </row>
    <row r="8" spans="1:29" ht="15" customHeight="1">
      <c r="A8" s="8"/>
      <c r="B8" s="282"/>
      <c r="C8" s="222"/>
      <c r="D8" s="290"/>
      <c r="E8" s="241">
        <v>2</v>
      </c>
      <c r="F8" s="266"/>
      <c r="G8" s="269"/>
      <c r="H8" s="241">
        <v>2</v>
      </c>
      <c r="I8" s="266"/>
      <c r="J8" s="269"/>
      <c r="K8" s="241">
        <v>2</v>
      </c>
      <c r="L8" s="247"/>
      <c r="M8" s="271"/>
      <c r="N8" s="241">
        <v>2</v>
      </c>
      <c r="O8" s="240"/>
      <c r="P8" s="274"/>
      <c r="Q8" s="241">
        <v>2</v>
      </c>
      <c r="R8" s="240"/>
      <c r="S8" s="277"/>
      <c r="T8" s="241">
        <v>2</v>
      </c>
      <c r="U8" s="240"/>
      <c r="V8" s="237"/>
      <c r="W8" s="1"/>
      <c r="X8" s="1"/>
      <c r="Y8" s="1"/>
      <c r="Z8" s="1"/>
      <c r="AA8" s="1"/>
      <c r="AB8" s="1"/>
      <c r="AC8" s="1"/>
    </row>
    <row r="9" spans="1:29" ht="15" customHeight="1">
      <c r="A9" s="8"/>
      <c r="B9" s="282"/>
      <c r="C9" s="222"/>
      <c r="D9" s="290"/>
      <c r="E9" s="242"/>
      <c r="F9" s="247"/>
      <c r="G9" s="269"/>
      <c r="H9" s="242"/>
      <c r="I9" s="247"/>
      <c r="J9" s="269"/>
      <c r="K9" s="242"/>
      <c r="L9" s="247"/>
      <c r="M9" s="271"/>
      <c r="N9" s="242"/>
      <c r="O9" s="240"/>
      <c r="P9" s="274"/>
      <c r="Q9" s="242"/>
      <c r="R9" s="240"/>
      <c r="S9" s="277"/>
      <c r="T9" s="242"/>
      <c r="U9" s="240"/>
      <c r="V9" s="238"/>
      <c r="W9" s="1"/>
      <c r="X9" s="1"/>
      <c r="Y9" s="1"/>
      <c r="Z9" s="1"/>
      <c r="AA9" s="1"/>
      <c r="AB9" s="1"/>
      <c r="AC9" s="1"/>
    </row>
    <row r="10" spans="1:29" ht="15" customHeight="1">
      <c r="A10" s="8"/>
      <c r="B10" s="282"/>
      <c r="C10" s="222"/>
      <c r="D10" s="290"/>
      <c r="E10" s="242"/>
      <c r="F10" s="247"/>
      <c r="G10" s="269"/>
      <c r="H10" s="242"/>
      <c r="I10" s="247"/>
      <c r="J10" s="269"/>
      <c r="K10" s="242"/>
      <c r="L10" s="247"/>
      <c r="M10" s="271"/>
      <c r="N10" s="242"/>
      <c r="O10" s="240"/>
      <c r="P10" s="274"/>
      <c r="Q10" s="242"/>
      <c r="R10" s="240"/>
      <c r="S10" s="277"/>
      <c r="T10" s="242"/>
      <c r="U10" s="240"/>
      <c r="V10" s="238"/>
      <c r="W10" s="1"/>
      <c r="X10" s="1"/>
      <c r="Y10" s="1"/>
      <c r="Z10" s="1"/>
      <c r="AA10" s="1"/>
      <c r="AB10" s="1"/>
      <c r="AC10" s="1"/>
    </row>
    <row r="11" spans="1:29" ht="15" customHeight="1">
      <c r="A11" s="8"/>
      <c r="B11" s="282"/>
      <c r="C11" s="222"/>
      <c r="D11" s="290"/>
      <c r="E11" s="243"/>
      <c r="F11" s="247"/>
      <c r="G11" s="269"/>
      <c r="H11" s="243"/>
      <c r="I11" s="247"/>
      <c r="J11" s="269"/>
      <c r="K11" s="243"/>
      <c r="L11" s="247"/>
      <c r="M11" s="271"/>
      <c r="N11" s="243"/>
      <c r="O11" s="240"/>
      <c r="P11" s="274"/>
      <c r="Q11" s="243"/>
      <c r="R11" s="240"/>
      <c r="S11" s="277"/>
      <c r="T11" s="243"/>
      <c r="U11" s="240"/>
      <c r="V11" s="238"/>
      <c r="W11" s="1"/>
      <c r="X11" s="1"/>
      <c r="Y11" s="1"/>
      <c r="Z11" s="1"/>
      <c r="AA11" s="1"/>
      <c r="AB11" s="1"/>
      <c r="AC11" s="1"/>
    </row>
    <row r="12" spans="1:29" ht="15" customHeight="1">
      <c r="A12" s="8"/>
      <c r="B12" s="282"/>
      <c r="C12" s="222"/>
      <c r="D12" s="290"/>
      <c r="E12" s="241">
        <v>3</v>
      </c>
      <c r="F12" s="266"/>
      <c r="G12" s="269"/>
      <c r="H12" s="241">
        <v>3</v>
      </c>
      <c r="I12" s="266"/>
      <c r="J12" s="269"/>
      <c r="K12" s="241">
        <v>3</v>
      </c>
      <c r="L12" s="247"/>
      <c r="M12" s="271"/>
      <c r="N12" s="241">
        <v>3</v>
      </c>
      <c r="O12" s="240"/>
      <c r="P12" s="274"/>
      <c r="Q12" s="241">
        <v>3</v>
      </c>
      <c r="R12" s="240"/>
      <c r="S12" s="277"/>
      <c r="T12" s="241">
        <v>3</v>
      </c>
      <c r="U12" s="240"/>
      <c r="V12" s="237"/>
      <c r="W12" s="1"/>
      <c r="X12" s="1"/>
      <c r="Y12" s="1"/>
      <c r="Z12" s="1"/>
      <c r="AA12" s="1"/>
      <c r="AB12" s="1"/>
      <c r="AC12" s="1"/>
    </row>
    <row r="13" spans="1:29" ht="15" customHeight="1">
      <c r="A13" s="8"/>
      <c r="B13" s="282"/>
      <c r="C13" s="222"/>
      <c r="D13" s="290"/>
      <c r="E13" s="242"/>
      <c r="F13" s="247"/>
      <c r="G13" s="269"/>
      <c r="H13" s="242"/>
      <c r="I13" s="247"/>
      <c r="J13" s="269"/>
      <c r="K13" s="242"/>
      <c r="L13" s="247"/>
      <c r="M13" s="271"/>
      <c r="N13" s="242"/>
      <c r="O13" s="240"/>
      <c r="P13" s="274"/>
      <c r="Q13" s="242"/>
      <c r="R13" s="240"/>
      <c r="S13" s="277"/>
      <c r="T13" s="242"/>
      <c r="U13" s="240"/>
      <c r="V13" s="238"/>
      <c r="W13" s="1"/>
      <c r="X13" s="1"/>
      <c r="Y13" s="1"/>
      <c r="Z13" s="1"/>
      <c r="AA13" s="1"/>
      <c r="AB13" s="1"/>
      <c r="AC13" s="1"/>
    </row>
    <row r="14" spans="1:29" ht="15" customHeight="1">
      <c r="A14" s="8"/>
      <c r="B14" s="282"/>
      <c r="C14" s="222"/>
      <c r="D14" s="290"/>
      <c r="E14" s="242"/>
      <c r="F14" s="247"/>
      <c r="G14" s="269"/>
      <c r="H14" s="242"/>
      <c r="I14" s="247"/>
      <c r="J14" s="269"/>
      <c r="K14" s="242"/>
      <c r="L14" s="247"/>
      <c r="M14" s="271"/>
      <c r="N14" s="242"/>
      <c r="O14" s="240"/>
      <c r="P14" s="274"/>
      <c r="Q14" s="242"/>
      <c r="R14" s="240"/>
      <c r="S14" s="277"/>
      <c r="T14" s="242"/>
      <c r="U14" s="240"/>
      <c r="V14" s="238"/>
      <c r="W14" s="1"/>
      <c r="X14" s="1"/>
      <c r="Y14" s="1"/>
      <c r="Z14" s="1"/>
      <c r="AA14" s="1"/>
      <c r="AB14" s="1"/>
      <c r="AC14" s="1"/>
    </row>
    <row r="15" spans="1:29" ht="15" customHeight="1">
      <c r="A15" s="8"/>
      <c r="B15" s="282"/>
      <c r="C15" s="220"/>
      <c r="D15" s="290"/>
      <c r="E15" s="243"/>
      <c r="F15" s="247"/>
      <c r="G15" s="269"/>
      <c r="H15" s="243"/>
      <c r="I15" s="247"/>
      <c r="J15" s="269"/>
      <c r="K15" s="243"/>
      <c r="L15" s="247"/>
      <c r="M15" s="272"/>
      <c r="N15" s="243"/>
      <c r="O15" s="240"/>
      <c r="P15" s="275"/>
      <c r="Q15" s="243"/>
      <c r="R15" s="240"/>
      <c r="S15" s="277"/>
      <c r="T15" s="243"/>
      <c r="U15" s="240"/>
      <c r="V15" s="238"/>
      <c r="W15" s="1"/>
      <c r="X15" s="1"/>
      <c r="Y15" s="1"/>
      <c r="Z15" s="1"/>
      <c r="AA15" s="1"/>
      <c r="AB15" s="1"/>
      <c r="AC15" s="1"/>
    </row>
    <row r="16" spans="1:29" ht="15" customHeight="1">
      <c r="A16" s="8"/>
      <c r="B16" s="282"/>
      <c r="C16" s="278" t="str">
        <f ca="1">OFFSET(INDIRECT($B200),6,2)</f>
        <v>Iechyd a lles</v>
      </c>
      <c r="D16" s="268" t="str">
        <f ca="1">OFFSET(INDIRECT($B200),6,14)</f>
        <v>deall pwysigrwydd cael cydbwysedd rhwng amser yn chwarae gemau neu amser sgrîn, a rhannau eraill o'u bywydau, e.e. archwilio'r rhesymau posibl pam y maent yn cael eu temtio i dreulio mwy o amser yn chwarae gemau neu'n ei chael hi'n anodd stopio chwarae a'r effaith y mae hyn yn ei chael ar eu hiechyd.</v>
      </c>
      <c r="E16" s="241">
        <v>1</v>
      </c>
      <c r="F16" s="237"/>
      <c r="G16" s="244" t="str">
        <f ca="1">OFFSET(INDIRECT($B200),6,15)</f>
        <v>myfyrio am rôl y cyfryngau digidol yn eu bywydau a'u harferion o ran y cyfryngau, e.e. archwilio sut y gall y cyfryngau chwarae rôl bwerus o ran siapio ein syniadau am stereoteipiau.</v>
      </c>
      <c r="H16" s="241">
        <v>1</v>
      </c>
      <c r="I16" s="246"/>
      <c r="J16" s="263" t="str">
        <f ca="1">OFFSET(INDIRECT($B200),6,16)</f>
        <v>arddangos ymddygiadau ar-lein iach (yn gorfforol ac yn feddyliol) a phennu ymddygiad annerbyniol, e.e. mewn perthynas â seiberstelcian, aflonyddu, cam-fanteisio ar ymddiriedaeth a radicaleiddio.</v>
      </c>
      <c r="K16" s="241">
        <v>1</v>
      </c>
      <c r="L16" s="246"/>
      <c r="M16" s="260" t="str">
        <f ca="1">OFFSET(INDIRECT($B200),6,17)</f>
        <v>pennu ystrydebau a'u heffeithiau mewn ystod o gyfryngau, e.e. myfyrio ar ystrydebau yn y cyfryngau torfol, y cyfryngau cymdeithasol ac mewn gemau cyfrifiadurol.</v>
      </c>
      <c r="N16" s="241">
        <v>1</v>
      </c>
      <c r="O16" s="244"/>
      <c r="P16" s="244" t="str">
        <f ca="1">OFFSET(INDIRECT($B200),6,18)</f>
        <v xml:space="preserve">meddwl yn feirniadol am wahanol ddibenion a chyd-destunau golygu delweddau digidol, e.e. archwilio manteision a phwyntiau negyddol trin lluniau;
gwerthuso lluniau sydd wedi'u golygu'n ddigidol o ran eu cyd-destun a'u diben
cymryd camau rhesymol i osgoi problemau iechyd (corfforol a meddyliol), a achosir gan ddefnyddio technoleg ddigidol
deall y cyfrifoldebau cyfreithiol o ran cael gwared ar dechnoleg a’r effaith amgylcheddol ynghlwm wrth hynny.
</v>
      </c>
      <c r="Q16" s="241">
        <v>1</v>
      </c>
      <c r="R16" s="244"/>
      <c r="S16" s="244" t="str">
        <f ca="1">OFFSET(INDIRECT($B200),6,19)</f>
        <v xml:space="preserve">meddwl yn feirniadol am y gwahanol ddibenion a chyd-destunau ynghlwm wrth olygu delwedd ddigidol
cymryd camau rhesymol i osgoi problemau iechyd a achosir gan ddefnyddio technoleg ddigidol ac awgrymu strategaethau i'w hatal/lleihau (corfforol a seicolegol)
gwybod sut i gael mynediad at gymorth gan bobl broffesiynol a sefydliadau
deall y cyfrifoldebau cyfreithiol o ran cael gwared ar dechnoleg a’r effaith amgylcheddol ynghlwm wrth hynny.
</v>
      </c>
      <c r="T16" s="241">
        <v>1</v>
      </c>
      <c r="U16" s="244"/>
      <c r="V16" s="237"/>
      <c r="W16" s="1"/>
      <c r="X16" s="1"/>
      <c r="Y16" s="1"/>
      <c r="Z16" s="1"/>
      <c r="AA16" s="1"/>
      <c r="AB16" s="1"/>
      <c r="AC16" s="1"/>
    </row>
    <row r="17" spans="1:29" ht="15" customHeight="1">
      <c r="A17" s="8"/>
      <c r="B17" s="282"/>
      <c r="C17" s="222"/>
      <c r="D17" s="291"/>
      <c r="E17" s="242"/>
      <c r="F17" s="247"/>
      <c r="G17" s="239"/>
      <c r="H17" s="242"/>
      <c r="I17" s="247"/>
      <c r="J17" s="264"/>
      <c r="K17" s="242"/>
      <c r="L17" s="247"/>
      <c r="M17" s="261"/>
      <c r="N17" s="242"/>
      <c r="O17" s="240"/>
      <c r="P17" s="240"/>
      <c r="Q17" s="242"/>
      <c r="R17" s="240"/>
      <c r="S17" s="240"/>
      <c r="T17" s="242"/>
      <c r="U17" s="240"/>
      <c r="V17" s="238"/>
      <c r="W17" s="1"/>
      <c r="X17" s="1"/>
      <c r="Y17" s="1"/>
      <c r="Z17" s="1"/>
      <c r="AA17" s="1"/>
      <c r="AB17" s="1"/>
      <c r="AC17" s="1"/>
    </row>
    <row r="18" spans="1:29" ht="15" customHeight="1">
      <c r="A18" s="8"/>
      <c r="B18" s="282"/>
      <c r="C18" s="222"/>
      <c r="D18" s="291"/>
      <c r="E18" s="242"/>
      <c r="F18" s="247"/>
      <c r="G18" s="239"/>
      <c r="H18" s="242"/>
      <c r="I18" s="247"/>
      <c r="J18" s="264"/>
      <c r="K18" s="242"/>
      <c r="L18" s="247"/>
      <c r="M18" s="261"/>
      <c r="N18" s="242"/>
      <c r="O18" s="240"/>
      <c r="P18" s="240"/>
      <c r="Q18" s="242"/>
      <c r="R18" s="240"/>
      <c r="S18" s="240"/>
      <c r="T18" s="242"/>
      <c r="U18" s="240"/>
      <c r="V18" s="238"/>
      <c r="W18" s="1"/>
      <c r="X18" s="1"/>
      <c r="Y18" s="1"/>
      <c r="Z18" s="1"/>
      <c r="AA18" s="1"/>
      <c r="AB18" s="1"/>
      <c r="AC18" s="1"/>
    </row>
    <row r="19" spans="1:29" ht="15" customHeight="1">
      <c r="A19" s="8"/>
      <c r="B19" s="282"/>
      <c r="C19" s="222"/>
      <c r="D19" s="291"/>
      <c r="E19" s="243"/>
      <c r="F19" s="247"/>
      <c r="G19" s="239"/>
      <c r="H19" s="243"/>
      <c r="I19" s="247"/>
      <c r="J19" s="264"/>
      <c r="K19" s="243"/>
      <c r="L19" s="247"/>
      <c r="M19" s="261"/>
      <c r="N19" s="243"/>
      <c r="O19" s="240"/>
      <c r="P19" s="240"/>
      <c r="Q19" s="243"/>
      <c r="R19" s="240"/>
      <c r="S19" s="240"/>
      <c r="T19" s="243"/>
      <c r="U19" s="240"/>
      <c r="V19" s="238"/>
      <c r="W19" s="1"/>
      <c r="X19" s="1"/>
      <c r="Y19" s="1"/>
      <c r="Z19" s="1"/>
      <c r="AA19" s="1"/>
      <c r="AB19" s="1"/>
      <c r="AC19" s="1"/>
    </row>
    <row r="20" spans="1:29" ht="15" customHeight="1">
      <c r="A20" s="8"/>
      <c r="B20" s="282"/>
      <c r="C20" s="222"/>
      <c r="D20" s="291"/>
      <c r="E20" s="241">
        <v>2</v>
      </c>
      <c r="F20" s="266"/>
      <c r="G20" s="239"/>
      <c r="H20" s="241">
        <v>2</v>
      </c>
      <c r="I20" s="248"/>
      <c r="J20" s="264"/>
      <c r="K20" s="241">
        <v>2</v>
      </c>
      <c r="L20" s="248"/>
      <c r="M20" s="261"/>
      <c r="N20" s="241">
        <v>2</v>
      </c>
      <c r="O20" s="239"/>
      <c r="P20" s="240"/>
      <c r="Q20" s="241">
        <v>2</v>
      </c>
      <c r="R20" s="239"/>
      <c r="S20" s="240"/>
      <c r="T20" s="241">
        <v>2</v>
      </c>
      <c r="U20" s="239"/>
      <c r="V20" s="237"/>
      <c r="W20" s="1"/>
      <c r="X20" s="1"/>
      <c r="Y20" s="1"/>
      <c r="Z20" s="1"/>
      <c r="AA20" s="1"/>
      <c r="AB20" s="1"/>
      <c r="AC20" s="1"/>
    </row>
    <row r="21" spans="1:29" ht="15" customHeight="1">
      <c r="A21" s="8"/>
      <c r="B21" s="282"/>
      <c r="C21" s="222"/>
      <c r="D21" s="291"/>
      <c r="E21" s="242"/>
      <c r="F21" s="247"/>
      <c r="G21" s="239"/>
      <c r="H21" s="242"/>
      <c r="I21" s="247"/>
      <c r="J21" s="264"/>
      <c r="K21" s="242"/>
      <c r="L21" s="247"/>
      <c r="M21" s="261"/>
      <c r="N21" s="242"/>
      <c r="O21" s="240"/>
      <c r="P21" s="240"/>
      <c r="Q21" s="242"/>
      <c r="R21" s="240"/>
      <c r="S21" s="240"/>
      <c r="T21" s="242"/>
      <c r="U21" s="240"/>
      <c r="V21" s="238"/>
      <c r="W21" s="1"/>
      <c r="X21" s="1"/>
      <c r="Y21" s="1"/>
      <c r="Z21" s="1"/>
      <c r="AA21" s="1"/>
      <c r="AB21" s="1"/>
      <c r="AC21" s="1"/>
    </row>
    <row r="22" spans="1:29" ht="15" customHeight="1">
      <c r="A22" s="8"/>
      <c r="B22" s="282"/>
      <c r="C22" s="222"/>
      <c r="D22" s="291"/>
      <c r="E22" s="242"/>
      <c r="F22" s="247"/>
      <c r="G22" s="239"/>
      <c r="H22" s="242"/>
      <c r="I22" s="247"/>
      <c r="J22" s="264"/>
      <c r="K22" s="242"/>
      <c r="L22" s="247"/>
      <c r="M22" s="261"/>
      <c r="N22" s="242"/>
      <c r="O22" s="240"/>
      <c r="P22" s="240"/>
      <c r="Q22" s="242"/>
      <c r="R22" s="240"/>
      <c r="S22" s="240"/>
      <c r="T22" s="242"/>
      <c r="U22" s="240"/>
      <c r="V22" s="238"/>
      <c r="W22" s="1"/>
      <c r="X22" s="1"/>
      <c r="Y22" s="1"/>
      <c r="Z22" s="1"/>
      <c r="AA22" s="1"/>
      <c r="AB22" s="1"/>
      <c r="AC22" s="1"/>
    </row>
    <row r="23" spans="1:29" ht="15" customHeight="1">
      <c r="A23" s="8"/>
      <c r="B23" s="282"/>
      <c r="C23" s="222"/>
      <c r="D23" s="291"/>
      <c r="E23" s="243"/>
      <c r="F23" s="247"/>
      <c r="G23" s="239"/>
      <c r="H23" s="243"/>
      <c r="I23" s="247"/>
      <c r="J23" s="264"/>
      <c r="K23" s="243"/>
      <c r="L23" s="247"/>
      <c r="M23" s="261"/>
      <c r="N23" s="243"/>
      <c r="O23" s="240"/>
      <c r="P23" s="240"/>
      <c r="Q23" s="243"/>
      <c r="R23" s="240"/>
      <c r="S23" s="240"/>
      <c r="T23" s="243"/>
      <c r="U23" s="240"/>
      <c r="V23" s="238"/>
      <c r="W23" s="1"/>
      <c r="X23" s="1"/>
      <c r="Y23" s="1"/>
      <c r="Z23" s="1"/>
      <c r="AA23" s="1"/>
      <c r="AB23" s="1"/>
      <c r="AC23" s="1"/>
    </row>
    <row r="24" spans="1:29" ht="15" customHeight="1">
      <c r="A24" s="8"/>
      <c r="B24" s="282"/>
      <c r="C24" s="222"/>
      <c r="D24" s="291"/>
      <c r="E24" s="241">
        <v>3</v>
      </c>
      <c r="F24" s="266"/>
      <c r="G24" s="239"/>
      <c r="H24" s="241">
        <v>3</v>
      </c>
      <c r="I24" s="248"/>
      <c r="J24" s="264"/>
      <c r="K24" s="241">
        <v>3</v>
      </c>
      <c r="L24" s="248"/>
      <c r="M24" s="261"/>
      <c r="N24" s="241">
        <v>3</v>
      </c>
      <c r="O24" s="239"/>
      <c r="P24" s="240"/>
      <c r="Q24" s="241">
        <v>3</v>
      </c>
      <c r="R24" s="239"/>
      <c r="S24" s="240"/>
      <c r="T24" s="241">
        <v>3</v>
      </c>
      <c r="U24" s="239"/>
      <c r="V24" s="237"/>
      <c r="W24" s="1"/>
      <c r="X24" s="1"/>
      <c r="Y24" s="1"/>
      <c r="Z24" s="1"/>
      <c r="AA24" s="1"/>
      <c r="AB24" s="1"/>
      <c r="AC24" s="1"/>
    </row>
    <row r="25" spans="1:29" ht="15" customHeight="1">
      <c r="A25" s="8"/>
      <c r="B25" s="282"/>
      <c r="C25" s="222"/>
      <c r="D25" s="291"/>
      <c r="E25" s="242"/>
      <c r="F25" s="247"/>
      <c r="G25" s="239"/>
      <c r="H25" s="242"/>
      <c r="I25" s="247"/>
      <c r="J25" s="264"/>
      <c r="K25" s="242"/>
      <c r="L25" s="247"/>
      <c r="M25" s="261"/>
      <c r="N25" s="242"/>
      <c r="O25" s="240"/>
      <c r="P25" s="240"/>
      <c r="Q25" s="242"/>
      <c r="R25" s="240"/>
      <c r="S25" s="240"/>
      <c r="T25" s="242"/>
      <c r="U25" s="240"/>
      <c r="V25" s="238"/>
      <c r="W25" s="1"/>
      <c r="X25" s="1"/>
      <c r="Y25" s="1"/>
      <c r="Z25" s="1"/>
      <c r="AA25" s="1"/>
      <c r="AB25" s="1"/>
      <c r="AC25" s="1"/>
    </row>
    <row r="26" spans="1:29" ht="15" customHeight="1">
      <c r="A26" s="8"/>
      <c r="B26" s="282"/>
      <c r="C26" s="222"/>
      <c r="D26" s="291"/>
      <c r="E26" s="242"/>
      <c r="F26" s="247"/>
      <c r="G26" s="239"/>
      <c r="H26" s="242"/>
      <c r="I26" s="247"/>
      <c r="J26" s="264"/>
      <c r="K26" s="242"/>
      <c r="L26" s="247"/>
      <c r="M26" s="261"/>
      <c r="N26" s="242"/>
      <c r="O26" s="240"/>
      <c r="P26" s="240"/>
      <c r="Q26" s="242"/>
      <c r="R26" s="240"/>
      <c r="S26" s="240"/>
      <c r="T26" s="242"/>
      <c r="U26" s="240"/>
      <c r="V26" s="238"/>
      <c r="W26" s="1"/>
      <c r="X26" s="1"/>
      <c r="Y26" s="1"/>
      <c r="Z26" s="1"/>
      <c r="AA26" s="1"/>
      <c r="AB26" s="1"/>
      <c r="AC26" s="1"/>
    </row>
    <row r="27" spans="1:29" ht="15" customHeight="1">
      <c r="A27" s="8"/>
      <c r="B27" s="282"/>
      <c r="C27" s="220"/>
      <c r="D27" s="291"/>
      <c r="E27" s="243"/>
      <c r="F27" s="247"/>
      <c r="G27" s="239"/>
      <c r="H27" s="243"/>
      <c r="I27" s="247"/>
      <c r="J27" s="265"/>
      <c r="K27" s="243"/>
      <c r="L27" s="247"/>
      <c r="M27" s="262"/>
      <c r="N27" s="243"/>
      <c r="O27" s="240"/>
      <c r="P27" s="240"/>
      <c r="Q27" s="243"/>
      <c r="R27" s="240"/>
      <c r="S27" s="240"/>
      <c r="T27" s="243"/>
      <c r="U27" s="240"/>
      <c r="V27" s="238"/>
      <c r="W27" s="1"/>
      <c r="X27" s="1"/>
      <c r="Y27" s="1"/>
      <c r="Z27" s="1"/>
      <c r="AA27" s="1"/>
      <c r="AB27" s="1"/>
      <c r="AC27" s="1"/>
    </row>
    <row r="28" spans="1:29" ht="15" customHeight="1">
      <c r="A28" s="8"/>
      <c r="B28" s="282"/>
      <c r="C28" s="233" t="str">
        <f ca="1">OFFSET(INDIRECT($B200),8,2)</f>
        <v>Hawliau digidol, trwyddedu a pherchenogaeth</v>
      </c>
      <c r="D28" s="268" t="str">
        <f ca="1">OFFSET(INDIRECT($B200),8,14)</f>
        <v xml:space="preserve">cyfeirio at bob ffynhonnell wrth ymchwilio ac esbonio pwysigrwydd gwneud hynny, e.e. creu rhestrau syml ar gyfer cyfeirnodi ffynonellau digidol a ffynonellau nad ydynt ar-lein
deall y gellir golygu lluniau'n ddigidol a thrafod hawliau a chaniatadau sydd ynghlwm wrth hynny.
</v>
      </c>
      <c r="E28" s="241">
        <v>1</v>
      </c>
      <c r="F28" s="237"/>
      <c r="G28" s="257" t="str">
        <f ca="1">OFFSET(INDIRECT($B200),8,15)</f>
        <v xml:space="preserve">deall hawlfraint, trwyddedu, defnydd teg, a'u hawliau nhw fel y sawl a greodd y deunydd, e.e. ystyried y gwahanol ffyrdd o drwyddedu gwaith sydd o dan hawlfraint
esbonio cyfreithiau hawlfraint sylfaenol, e.e. dysgu bod hawlfraint yn system gyfreithiol sy'n diogelu hawliau i waith creadigol.
</v>
      </c>
      <c r="H28" s="241">
        <v>1</v>
      </c>
      <c r="I28" s="246"/>
      <c r="J28" s="249" t="str">
        <f ca="1">OFFSET(INDIRECT($B200),8,16)</f>
        <v xml:space="preserve">deall hawlfraint, trwyddedu, defnydd teg, a'u hawliau nhw fel y sawl a greodd y deunydd
esbonio cyfreithiau hawlfraint sylfaenol, e.e. archwilio goblygiadau moesegol a chyfreithiol lladrad a llên-ladrad; gwybod fod hynny'n anghyfrifol ac yn amharchus
ymddwyn a gweithredu'n gyfrifol fel y sawl sy'n creu deunydd a'r sawl sy'n ei ddefnyddio, e.e. archwilio penderfyniadau a wneir gan grewyr wrth arfer eu hawliau a'u cyfrifoldebau creadigol, gan roi ystyriaeth i faterion moesegol o fywyd go iawn.
</v>
      </c>
      <c r="K28" s="241">
        <v>1</v>
      </c>
      <c r="L28" s="246"/>
      <c r="M28" s="245" t="str">
        <f ca="1">OFFSET(INDIRECT($B200),8,17)</f>
        <v xml:space="preserve">esbonio agweddau cyfreithiol a moesegol ar barchu gwaith creadigol, e.e. archwilio goblygiadau moesegol a chyfreithiol lladrad a llên-ladrad; gwybod fod hynny'n anghyfrifol ac yn amharchus
defnyddio'u dealltwriaeth o'r rheolau mewn gwahanol senarios.
</v>
      </c>
      <c r="N28" s="241">
        <v>1</v>
      </c>
      <c r="O28" s="244"/>
      <c r="P28" s="257" t="str">
        <f ca="1">OFFSET(INDIRECT($B200),8,18)</f>
        <v xml:space="preserve">pennu'r pwyntiau allweddol sydd eu hangen i ddefnydd o waith creadigol fod yn ddefnydd teg ac i gydymffurfio gyda deddfau diogelu data, e.e. archwilio'r ystyriaethau cyfreithiol a moesegol sydd ynghlwm wrth ddefnyddio gwaith creadigol pobl eraill
gwerthfawrogi hawliau a chyfrifoldebau unigolion fel crewyr a defnyddwyr cynnwys
meddwl yn feirniadol a gwneud penderfyniadau moesegol am y defnydd o waith creadigol o ran a yw'n ddefnydd teg
cyfeirio drwy ddefnyddio systemau cyfeirnodi ffurfiol, megis system Harvard a system Rhydychen.
</v>
      </c>
      <c r="Q28" s="241">
        <v>1</v>
      </c>
      <c r="R28" s="244"/>
      <c r="S28" s="257" t="str">
        <f ca="1">OFFSET(INDIRECT($B200),8,19)</f>
        <v xml:space="preserve">deall y gwahaniaethau rhwng cael ysbrydoliaeth o waith creadigol pobl eraill a meddiannu'r gwaith heb ganiatâd, e.e. gwerthfawrogi cysyniadau allweddol ysbrydoliaeth, meddiannaeth, hawlfraint, a defnydd teg, ac archwilio sut y maent yn gymwys i waith creadigol
gwybod am y dadleuon cyfreithiol a moesegol ynghylch defnyddio gwaith creadigol pobl eraill
ystyried safbwynt y crëwr gwreiddiol, cynulleidfaoedd posibl, a'r gymuned ehangach wrth ddefnyddio deunyddiau sy'n berchen i eraill.
</v>
      </c>
      <c r="T28" s="241">
        <v>1</v>
      </c>
      <c r="U28" s="244"/>
      <c r="V28" s="237"/>
      <c r="W28" s="1"/>
      <c r="X28" s="1"/>
      <c r="Y28" s="1"/>
      <c r="Z28" s="1"/>
      <c r="AA28" s="1"/>
      <c r="AB28" s="1"/>
      <c r="AC28" s="1"/>
    </row>
    <row r="29" spans="1:29" ht="15" customHeight="1">
      <c r="A29" s="8"/>
      <c r="B29" s="282"/>
      <c r="C29" s="224"/>
      <c r="D29" s="291"/>
      <c r="E29" s="242"/>
      <c r="F29" s="247"/>
      <c r="G29" s="224"/>
      <c r="H29" s="242"/>
      <c r="I29" s="247"/>
      <c r="J29" s="250"/>
      <c r="K29" s="242"/>
      <c r="L29" s="247"/>
      <c r="M29" s="224"/>
      <c r="N29" s="242"/>
      <c r="O29" s="240"/>
      <c r="P29" s="224"/>
      <c r="Q29" s="242"/>
      <c r="R29" s="240"/>
      <c r="S29" s="258"/>
      <c r="T29" s="242"/>
      <c r="U29" s="240"/>
      <c r="V29" s="238"/>
      <c r="W29" s="1"/>
      <c r="X29" s="1"/>
      <c r="Y29" s="1"/>
      <c r="Z29" s="1"/>
      <c r="AA29" s="1"/>
      <c r="AB29" s="1"/>
      <c r="AC29" s="1"/>
    </row>
    <row r="30" spans="1:29" ht="15" customHeight="1">
      <c r="A30" s="8"/>
      <c r="B30" s="282"/>
      <c r="C30" s="224"/>
      <c r="D30" s="291"/>
      <c r="E30" s="242"/>
      <c r="F30" s="247"/>
      <c r="G30" s="224"/>
      <c r="H30" s="242"/>
      <c r="I30" s="247"/>
      <c r="J30" s="250"/>
      <c r="K30" s="242"/>
      <c r="L30" s="247"/>
      <c r="M30" s="224"/>
      <c r="N30" s="242"/>
      <c r="O30" s="240"/>
      <c r="P30" s="224"/>
      <c r="Q30" s="242"/>
      <c r="R30" s="240"/>
      <c r="S30" s="258"/>
      <c r="T30" s="242"/>
      <c r="U30" s="240"/>
      <c r="V30" s="238"/>
      <c r="W30" s="1"/>
      <c r="X30" s="1"/>
      <c r="Y30" s="1"/>
      <c r="Z30" s="1"/>
      <c r="AA30" s="1"/>
      <c r="AB30" s="1"/>
      <c r="AC30" s="1"/>
    </row>
    <row r="31" spans="1:29" ht="15" customHeight="1">
      <c r="A31" s="8"/>
      <c r="B31" s="282"/>
      <c r="C31" s="224"/>
      <c r="D31" s="291"/>
      <c r="E31" s="243"/>
      <c r="F31" s="247"/>
      <c r="G31" s="224"/>
      <c r="H31" s="243"/>
      <c r="I31" s="247"/>
      <c r="J31" s="250"/>
      <c r="K31" s="243"/>
      <c r="L31" s="247"/>
      <c r="M31" s="224"/>
      <c r="N31" s="243"/>
      <c r="O31" s="240"/>
      <c r="P31" s="224"/>
      <c r="Q31" s="243"/>
      <c r="R31" s="240"/>
      <c r="S31" s="258"/>
      <c r="T31" s="243"/>
      <c r="U31" s="240"/>
      <c r="V31" s="238"/>
      <c r="W31" s="1"/>
      <c r="X31" s="1"/>
      <c r="Y31" s="1"/>
      <c r="Z31" s="1"/>
      <c r="AA31" s="1"/>
      <c r="AB31" s="1"/>
      <c r="AC31" s="1"/>
    </row>
    <row r="32" spans="1:29" ht="15" customHeight="1">
      <c r="A32" s="8"/>
      <c r="B32" s="282"/>
      <c r="C32" s="224"/>
      <c r="D32" s="291"/>
      <c r="E32" s="241">
        <v>2</v>
      </c>
      <c r="F32" s="266"/>
      <c r="G32" s="224"/>
      <c r="H32" s="241">
        <v>2</v>
      </c>
      <c r="I32" s="248"/>
      <c r="J32" s="250"/>
      <c r="K32" s="241">
        <v>2</v>
      </c>
      <c r="L32" s="248"/>
      <c r="M32" s="224"/>
      <c r="N32" s="241">
        <v>2</v>
      </c>
      <c r="O32" s="239"/>
      <c r="P32" s="224"/>
      <c r="Q32" s="241">
        <v>2</v>
      </c>
      <c r="R32" s="239"/>
      <c r="S32" s="258"/>
      <c r="T32" s="241">
        <v>2</v>
      </c>
      <c r="U32" s="239"/>
      <c r="V32" s="237"/>
      <c r="W32" s="1"/>
      <c r="X32" s="1"/>
      <c r="Y32" s="1"/>
      <c r="Z32" s="1"/>
      <c r="AA32" s="1"/>
      <c r="AB32" s="1"/>
      <c r="AC32" s="1"/>
    </row>
    <row r="33" spans="1:29" ht="15" customHeight="1">
      <c r="A33" s="8"/>
      <c r="B33" s="282"/>
      <c r="C33" s="224"/>
      <c r="D33" s="291"/>
      <c r="E33" s="242"/>
      <c r="F33" s="247"/>
      <c r="G33" s="224"/>
      <c r="H33" s="242"/>
      <c r="I33" s="247"/>
      <c r="J33" s="250"/>
      <c r="K33" s="242"/>
      <c r="L33" s="247"/>
      <c r="M33" s="224"/>
      <c r="N33" s="242"/>
      <c r="O33" s="240"/>
      <c r="P33" s="224"/>
      <c r="Q33" s="242"/>
      <c r="R33" s="240"/>
      <c r="S33" s="258"/>
      <c r="T33" s="242"/>
      <c r="U33" s="240"/>
      <c r="V33" s="238"/>
      <c r="W33" s="1"/>
      <c r="X33" s="1"/>
      <c r="Y33" s="1"/>
      <c r="Z33" s="1"/>
      <c r="AA33" s="1"/>
      <c r="AB33" s="1"/>
      <c r="AC33" s="1"/>
    </row>
    <row r="34" spans="1:29" ht="15" customHeight="1">
      <c r="A34" s="8"/>
      <c r="B34" s="282"/>
      <c r="C34" s="224"/>
      <c r="D34" s="291"/>
      <c r="E34" s="242"/>
      <c r="F34" s="247"/>
      <c r="G34" s="224"/>
      <c r="H34" s="242"/>
      <c r="I34" s="247"/>
      <c r="J34" s="250"/>
      <c r="K34" s="242"/>
      <c r="L34" s="247"/>
      <c r="M34" s="224"/>
      <c r="N34" s="242"/>
      <c r="O34" s="240"/>
      <c r="P34" s="224"/>
      <c r="Q34" s="242"/>
      <c r="R34" s="240"/>
      <c r="S34" s="258"/>
      <c r="T34" s="242"/>
      <c r="U34" s="240"/>
      <c r="V34" s="238"/>
      <c r="W34" s="1"/>
      <c r="X34" s="1"/>
      <c r="Y34" s="1"/>
      <c r="Z34" s="1"/>
      <c r="AA34" s="1"/>
      <c r="AB34" s="1"/>
      <c r="AC34" s="1"/>
    </row>
    <row r="35" spans="1:29" ht="15" customHeight="1">
      <c r="A35" s="8"/>
      <c r="B35" s="282"/>
      <c r="C35" s="224"/>
      <c r="D35" s="291"/>
      <c r="E35" s="243"/>
      <c r="F35" s="247"/>
      <c r="G35" s="224"/>
      <c r="H35" s="243"/>
      <c r="I35" s="247"/>
      <c r="J35" s="250"/>
      <c r="K35" s="243"/>
      <c r="L35" s="247"/>
      <c r="M35" s="224"/>
      <c r="N35" s="243"/>
      <c r="O35" s="240"/>
      <c r="P35" s="224"/>
      <c r="Q35" s="243"/>
      <c r="R35" s="240"/>
      <c r="S35" s="258"/>
      <c r="T35" s="243"/>
      <c r="U35" s="240"/>
      <c r="V35" s="238"/>
      <c r="W35" s="1"/>
      <c r="X35" s="1"/>
      <c r="Y35" s="1"/>
      <c r="Z35" s="1"/>
      <c r="AA35" s="1"/>
      <c r="AB35" s="1"/>
      <c r="AC35" s="1"/>
    </row>
    <row r="36" spans="1:29" ht="15" customHeight="1">
      <c r="A36" s="8"/>
      <c r="B36" s="282"/>
      <c r="C36" s="224"/>
      <c r="D36" s="291"/>
      <c r="E36" s="241">
        <v>3</v>
      </c>
      <c r="F36" s="266"/>
      <c r="G36" s="224"/>
      <c r="H36" s="241">
        <v>3</v>
      </c>
      <c r="I36" s="248"/>
      <c r="J36" s="250"/>
      <c r="K36" s="241">
        <v>3</v>
      </c>
      <c r="L36" s="248"/>
      <c r="M36" s="224"/>
      <c r="N36" s="241">
        <v>3</v>
      </c>
      <c r="O36" s="239"/>
      <c r="P36" s="224"/>
      <c r="Q36" s="241">
        <v>3</v>
      </c>
      <c r="R36" s="239"/>
      <c r="S36" s="258"/>
      <c r="T36" s="241">
        <v>3</v>
      </c>
      <c r="U36" s="239"/>
      <c r="V36" s="237"/>
      <c r="W36" s="1"/>
      <c r="X36" s="1"/>
      <c r="Y36" s="1"/>
      <c r="Z36" s="1"/>
      <c r="AA36" s="1"/>
      <c r="AB36" s="1"/>
      <c r="AC36" s="1"/>
    </row>
    <row r="37" spans="1:29" ht="15" customHeight="1">
      <c r="A37" s="8"/>
      <c r="B37" s="282"/>
      <c r="C37" s="224"/>
      <c r="D37" s="291"/>
      <c r="E37" s="242"/>
      <c r="F37" s="247"/>
      <c r="G37" s="224"/>
      <c r="H37" s="242"/>
      <c r="I37" s="247"/>
      <c r="J37" s="250"/>
      <c r="K37" s="242"/>
      <c r="L37" s="247"/>
      <c r="M37" s="224"/>
      <c r="N37" s="242"/>
      <c r="O37" s="240"/>
      <c r="P37" s="224"/>
      <c r="Q37" s="242"/>
      <c r="R37" s="240"/>
      <c r="S37" s="258"/>
      <c r="T37" s="242"/>
      <c r="U37" s="240"/>
      <c r="V37" s="238"/>
      <c r="W37" s="1"/>
      <c r="X37" s="1"/>
      <c r="Y37" s="1"/>
      <c r="Z37" s="1"/>
      <c r="AA37" s="1"/>
      <c r="AB37" s="1"/>
      <c r="AC37" s="1"/>
    </row>
    <row r="38" spans="1:29" ht="15" customHeight="1">
      <c r="A38" s="8"/>
      <c r="B38" s="282"/>
      <c r="C38" s="224"/>
      <c r="D38" s="291"/>
      <c r="E38" s="242"/>
      <c r="F38" s="247"/>
      <c r="G38" s="224"/>
      <c r="H38" s="242"/>
      <c r="I38" s="247"/>
      <c r="J38" s="250"/>
      <c r="K38" s="242"/>
      <c r="L38" s="247"/>
      <c r="M38" s="224"/>
      <c r="N38" s="242"/>
      <c r="O38" s="240"/>
      <c r="P38" s="224"/>
      <c r="Q38" s="242"/>
      <c r="R38" s="240"/>
      <c r="S38" s="258"/>
      <c r="T38" s="242"/>
      <c r="U38" s="240"/>
      <c r="V38" s="238"/>
      <c r="W38" s="1"/>
      <c r="X38" s="1"/>
      <c r="Y38" s="1"/>
      <c r="Z38" s="1"/>
      <c r="AA38" s="1"/>
      <c r="AB38" s="1"/>
      <c r="AC38" s="1"/>
    </row>
    <row r="39" spans="1:29" ht="15" customHeight="1">
      <c r="A39" s="8"/>
      <c r="B39" s="282"/>
      <c r="C39" s="225"/>
      <c r="D39" s="291"/>
      <c r="E39" s="243"/>
      <c r="F39" s="247"/>
      <c r="G39" s="225"/>
      <c r="H39" s="243"/>
      <c r="I39" s="247"/>
      <c r="J39" s="251"/>
      <c r="K39" s="243"/>
      <c r="L39" s="247"/>
      <c r="M39" s="225"/>
      <c r="N39" s="243"/>
      <c r="O39" s="240"/>
      <c r="P39" s="225"/>
      <c r="Q39" s="243"/>
      <c r="R39" s="240"/>
      <c r="S39" s="259"/>
      <c r="T39" s="243"/>
      <c r="U39" s="240"/>
      <c r="V39" s="238"/>
      <c r="W39" s="1"/>
      <c r="X39" s="1"/>
      <c r="Y39" s="1"/>
      <c r="Z39" s="1"/>
      <c r="AA39" s="1"/>
      <c r="AB39" s="1"/>
      <c r="AC39" s="1"/>
    </row>
    <row r="40" spans="1:29" ht="15" customHeight="1">
      <c r="A40" s="8"/>
      <c r="B40" s="282"/>
      <c r="C40" s="233" t="str">
        <f ca="1">OFFSET(INDIRECT($B200),10,2)</f>
        <v>Ymddygiad ar-lein a seiberfwlio</v>
      </c>
      <c r="D40" s="268" t="str">
        <f ca="1">OFFSET(INDIRECT($B200),10,14)</f>
        <v xml:space="preserve">arddangos ymddygiad priodol ar-leing a gweithredu ystod o strategaethau i ddiogelu eu hunain ac eraill rhag peryglon posibl, bwlio ac ymddygiad amhriodol ar-lein, e.e.  diffodd sylwadau ar gyfryngau digidol, blocio defnyddwyr; nodi risgiau ac effeithiau cyfreithiol anfon delweddau a chynnwys personol/secstio; adnabod iaith a allai gael ei ystyried i fod yn ymosodol (gan gynnwys bod yn hiliol, rhywiaethol, homoffobig, a thrawsffobig) mewn gweithgareddau ar-lein. 
</v>
      </c>
      <c r="E40" s="241">
        <v>1</v>
      </c>
      <c r="F40" s="237"/>
      <c r="G40" s="255" t="str">
        <f ca="1">OFFSET(INDIRECT($B200),10,15)</f>
        <v xml:space="preserve">mireinio strategaethau ymatebol i ddiogelu eu hunain ac eraill rhag peryglon posibl ar-lein, e.e. wrth gyfathrebu ar-lein a dangos gallu gweithredol i ddelio ag ymddygiad amhriodol/camddefnyddio gan weithredu i leihau risgiau
hidlo’r cyfathrebu a dderbynir, e.e. trefnu e-byst, penderfynu pwy i ddilyn ar gyfryngau cymdeithasol, ac ati; defnyddio rhaglenni digidol yn gyfrifol i ymwneud ag eraill gan ddefnyddio nodweddion datblygedig
arddangos gwybodaeth sylfaenol o'r cyfreithiau sy'n gysylltiedig âg ymddygiad ar-lein, e.e. seiberfwlio, aflonyddu, datganiadau anwir a chyhoeddi cynnwys/delweddau amhriodol heb ganiatâd.
</v>
      </c>
      <c r="H40" s="241">
        <v>1</v>
      </c>
      <c r="I40" s="246"/>
      <c r="J40" s="256" t="str">
        <f ca="1">OFFSET(INDIRECT($B200),10,16)</f>
        <v xml:space="preserve">adnabod sefyllfaoedd risg uchel a strategaethau i'w hosgoi, e.e. gwerthuso ymddygiad yn feirniadol i gyfyngu ar sefyllfaoedd risg uchel 
diffinio ac adnabod ffurfiau uwch o seiberfwlio, sut i’w osgoi a chanlyniadau gweithredoedd o’r fath
gwerthuso ymddygiad eraill ar-lein a phennu sut y gall fod yn fuddiol neu'n niweidiol.
</v>
      </c>
      <c r="K40" s="241">
        <v>1</v>
      </c>
      <c r="L40" s="246"/>
      <c r="M40" s="255" t="str">
        <f ca="1">OFFSET(INDIRECT($B200),10,17)</f>
        <v xml:space="preserve">addasu ymddygiad a rhyngweithiad ar-lein ar gyfer gwahanol gynulleidfaoedd, gan ystyried gwerthoedd diwylliannol rhyngwladol, e.e. gwerthuso ymddygiad yn feirniadol, gan ystyried gwerthoedd diwylliannol rhyngwladol; ystyried sut y mae eraill yn gweld ymddygiad.
</v>
      </c>
      <c r="N40" s="241">
        <v>1</v>
      </c>
      <c r="O40" s="244"/>
      <c r="P40" s="255" t="str">
        <f ca="1">OFFSET(INDIRECT($B200),10,18)</f>
        <v xml:space="preserve">gweithredu strategaethau priodol i ddiogelu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Q40" s="241">
        <v>1</v>
      </c>
      <c r="R40" s="244"/>
      <c r="S40" s="255" t="str">
        <f ca="1">OFFSET(INDIRECT($B200),10,19)</f>
        <v xml:space="preserve">gweithredu strategaethau priodol i ddiogelu eu hawliau, hunaniaeth, preifatrwydd a diogelwch emosiynol eu hunain ac eraill mewn cymunedau ar-lein,  e.e. gwerthuso ymddygiad ar-lein yn barhaus, gan ystyried canlyniadau gweithredoedd; gweithredu i leihau'r risg i ddiogelwch; ystyried safbwyntiau rhyngwladol a diwylliannol ac addasu ymddygiad yn unol â hynny.
</v>
      </c>
      <c r="T40" s="241">
        <v>1</v>
      </c>
      <c r="U40" s="244"/>
      <c r="V40" s="237"/>
      <c r="W40" s="1"/>
      <c r="X40" s="1"/>
      <c r="Y40" s="1"/>
      <c r="Z40" s="1"/>
      <c r="AA40" s="1"/>
      <c r="AB40" s="1"/>
      <c r="AC40" s="1"/>
    </row>
    <row r="41" spans="1:29" ht="15" customHeight="1">
      <c r="A41" s="8"/>
      <c r="B41" s="282"/>
      <c r="C41" s="224"/>
      <c r="D41" s="291"/>
      <c r="E41" s="242"/>
      <c r="F41" s="247"/>
      <c r="G41" s="224"/>
      <c r="H41" s="242"/>
      <c r="I41" s="247"/>
      <c r="J41" s="250"/>
      <c r="K41" s="242"/>
      <c r="L41" s="247"/>
      <c r="M41" s="224"/>
      <c r="N41" s="242"/>
      <c r="O41" s="240"/>
      <c r="P41" s="224"/>
      <c r="Q41" s="242"/>
      <c r="R41" s="240"/>
      <c r="S41" s="224"/>
      <c r="T41" s="242"/>
      <c r="U41" s="240"/>
      <c r="V41" s="238"/>
      <c r="W41" s="1"/>
      <c r="X41" s="1"/>
      <c r="Y41" s="1"/>
      <c r="Z41" s="1"/>
      <c r="AA41" s="1"/>
      <c r="AB41" s="1"/>
      <c r="AC41" s="1"/>
    </row>
    <row r="42" spans="1:29" ht="15" customHeight="1">
      <c r="A42" s="8"/>
      <c r="B42" s="282"/>
      <c r="C42" s="224"/>
      <c r="D42" s="291"/>
      <c r="E42" s="242"/>
      <c r="F42" s="247"/>
      <c r="G42" s="224"/>
      <c r="H42" s="242"/>
      <c r="I42" s="247"/>
      <c r="J42" s="250"/>
      <c r="K42" s="242"/>
      <c r="L42" s="247"/>
      <c r="M42" s="224"/>
      <c r="N42" s="242"/>
      <c r="O42" s="240"/>
      <c r="P42" s="224"/>
      <c r="Q42" s="242"/>
      <c r="R42" s="240"/>
      <c r="S42" s="224"/>
      <c r="T42" s="242"/>
      <c r="U42" s="240"/>
      <c r="V42" s="238"/>
      <c r="W42" s="1"/>
      <c r="X42" s="1"/>
      <c r="Y42" s="1"/>
      <c r="Z42" s="1"/>
      <c r="AA42" s="1"/>
      <c r="AB42" s="1"/>
      <c r="AC42" s="1"/>
    </row>
    <row r="43" spans="1:29" ht="15" customHeight="1">
      <c r="A43" s="8"/>
      <c r="B43" s="282"/>
      <c r="C43" s="224"/>
      <c r="D43" s="291"/>
      <c r="E43" s="243"/>
      <c r="F43" s="247"/>
      <c r="G43" s="224"/>
      <c r="H43" s="243"/>
      <c r="I43" s="247"/>
      <c r="J43" s="250"/>
      <c r="K43" s="243"/>
      <c r="L43" s="247"/>
      <c r="M43" s="224"/>
      <c r="N43" s="243"/>
      <c r="O43" s="240"/>
      <c r="P43" s="224"/>
      <c r="Q43" s="243"/>
      <c r="R43" s="240"/>
      <c r="S43" s="224"/>
      <c r="T43" s="243"/>
      <c r="U43" s="240"/>
      <c r="V43" s="238"/>
      <c r="W43" s="1"/>
      <c r="X43" s="1"/>
      <c r="Y43" s="1"/>
      <c r="Z43" s="1"/>
      <c r="AA43" s="1"/>
      <c r="AB43" s="1"/>
      <c r="AC43" s="1"/>
    </row>
    <row r="44" spans="1:29" ht="15" customHeight="1">
      <c r="A44" s="8"/>
      <c r="B44" s="282"/>
      <c r="C44" s="224"/>
      <c r="D44" s="291"/>
      <c r="E44" s="241">
        <v>2</v>
      </c>
      <c r="F44" s="266"/>
      <c r="G44" s="224"/>
      <c r="H44" s="241">
        <v>2</v>
      </c>
      <c r="I44" s="248"/>
      <c r="J44" s="250"/>
      <c r="K44" s="241">
        <v>2</v>
      </c>
      <c r="L44" s="248"/>
      <c r="M44" s="224"/>
      <c r="N44" s="241">
        <v>2</v>
      </c>
      <c r="O44" s="239"/>
      <c r="P44" s="224"/>
      <c r="Q44" s="241">
        <v>2</v>
      </c>
      <c r="R44" s="239"/>
      <c r="S44" s="224"/>
      <c r="T44" s="241">
        <v>2</v>
      </c>
      <c r="U44" s="239"/>
      <c r="V44" s="237"/>
      <c r="W44" s="1"/>
      <c r="X44" s="1"/>
      <c r="Y44" s="1"/>
      <c r="Z44" s="1"/>
      <c r="AA44" s="1"/>
      <c r="AB44" s="1"/>
      <c r="AC44" s="1"/>
    </row>
    <row r="45" spans="1:29" ht="15" customHeight="1">
      <c r="A45" s="8"/>
      <c r="B45" s="282"/>
      <c r="C45" s="224"/>
      <c r="D45" s="291"/>
      <c r="E45" s="242"/>
      <c r="F45" s="247"/>
      <c r="G45" s="224"/>
      <c r="H45" s="242"/>
      <c r="I45" s="247"/>
      <c r="J45" s="250"/>
      <c r="K45" s="242"/>
      <c r="L45" s="247"/>
      <c r="M45" s="224"/>
      <c r="N45" s="242"/>
      <c r="O45" s="240"/>
      <c r="P45" s="224"/>
      <c r="Q45" s="242"/>
      <c r="R45" s="240"/>
      <c r="S45" s="224"/>
      <c r="T45" s="242"/>
      <c r="U45" s="240"/>
      <c r="V45" s="238"/>
      <c r="W45" s="1"/>
      <c r="X45" s="1"/>
      <c r="Y45" s="1"/>
      <c r="Z45" s="1"/>
      <c r="AA45" s="1"/>
      <c r="AB45" s="1"/>
      <c r="AC45" s="1"/>
    </row>
    <row r="46" spans="1:29" ht="15" customHeight="1">
      <c r="A46" s="8"/>
      <c r="B46" s="282"/>
      <c r="C46" s="224"/>
      <c r="D46" s="291"/>
      <c r="E46" s="242"/>
      <c r="F46" s="247"/>
      <c r="G46" s="224"/>
      <c r="H46" s="242"/>
      <c r="I46" s="247"/>
      <c r="J46" s="250"/>
      <c r="K46" s="242"/>
      <c r="L46" s="247"/>
      <c r="M46" s="224"/>
      <c r="N46" s="242"/>
      <c r="O46" s="240"/>
      <c r="P46" s="224"/>
      <c r="Q46" s="242"/>
      <c r="R46" s="240"/>
      <c r="S46" s="224"/>
      <c r="T46" s="242"/>
      <c r="U46" s="240"/>
      <c r="V46" s="238"/>
      <c r="W46" s="1"/>
      <c r="X46" s="1"/>
      <c r="Y46" s="1"/>
      <c r="Z46" s="1"/>
      <c r="AA46" s="1"/>
      <c r="AB46" s="1"/>
      <c r="AC46" s="1"/>
    </row>
    <row r="47" spans="1:29" ht="15" customHeight="1">
      <c r="A47" s="8"/>
      <c r="B47" s="282"/>
      <c r="C47" s="224"/>
      <c r="D47" s="291"/>
      <c r="E47" s="243"/>
      <c r="F47" s="247"/>
      <c r="G47" s="224"/>
      <c r="H47" s="243"/>
      <c r="I47" s="247"/>
      <c r="J47" s="250"/>
      <c r="K47" s="243"/>
      <c r="L47" s="247"/>
      <c r="M47" s="224"/>
      <c r="N47" s="243"/>
      <c r="O47" s="240"/>
      <c r="P47" s="224"/>
      <c r="Q47" s="243"/>
      <c r="R47" s="240"/>
      <c r="S47" s="224"/>
      <c r="T47" s="243"/>
      <c r="U47" s="240"/>
      <c r="V47" s="238"/>
      <c r="W47" s="1"/>
      <c r="X47" s="1"/>
      <c r="Y47" s="1"/>
      <c r="Z47" s="1"/>
      <c r="AA47" s="1"/>
      <c r="AB47" s="1"/>
      <c r="AC47" s="1"/>
    </row>
    <row r="48" spans="1:29" ht="15" customHeight="1">
      <c r="A48" s="8"/>
      <c r="B48" s="282"/>
      <c r="C48" s="224"/>
      <c r="D48" s="291"/>
      <c r="E48" s="241">
        <v>3</v>
      </c>
      <c r="F48" s="266"/>
      <c r="G48" s="224"/>
      <c r="H48" s="241">
        <v>3</v>
      </c>
      <c r="I48" s="248"/>
      <c r="J48" s="250"/>
      <c r="K48" s="241">
        <v>3</v>
      </c>
      <c r="L48" s="248"/>
      <c r="M48" s="224"/>
      <c r="N48" s="241">
        <v>3</v>
      </c>
      <c r="O48" s="239"/>
      <c r="P48" s="224"/>
      <c r="Q48" s="241">
        <v>3</v>
      </c>
      <c r="R48" s="239"/>
      <c r="S48" s="224"/>
      <c r="T48" s="241">
        <v>3</v>
      </c>
      <c r="U48" s="239"/>
      <c r="V48" s="237"/>
      <c r="W48" s="1"/>
      <c r="X48" s="1"/>
      <c r="Y48" s="1"/>
      <c r="Z48" s="1"/>
      <c r="AA48" s="1"/>
      <c r="AB48" s="1"/>
      <c r="AC48" s="1"/>
    </row>
    <row r="49" spans="1:29" ht="15" customHeight="1">
      <c r="A49" s="8"/>
      <c r="B49" s="282"/>
      <c r="C49" s="224"/>
      <c r="D49" s="291"/>
      <c r="E49" s="242"/>
      <c r="F49" s="247"/>
      <c r="G49" s="224"/>
      <c r="H49" s="242"/>
      <c r="I49" s="247"/>
      <c r="J49" s="250"/>
      <c r="K49" s="242"/>
      <c r="L49" s="247"/>
      <c r="M49" s="224"/>
      <c r="N49" s="242"/>
      <c r="O49" s="240"/>
      <c r="P49" s="224"/>
      <c r="Q49" s="242"/>
      <c r="R49" s="240"/>
      <c r="S49" s="224"/>
      <c r="T49" s="242"/>
      <c r="U49" s="240"/>
      <c r="V49" s="238"/>
      <c r="W49" s="1"/>
      <c r="X49" s="1"/>
      <c r="Y49" s="1"/>
      <c r="Z49" s="1"/>
      <c r="AA49" s="1"/>
      <c r="AB49" s="1"/>
      <c r="AC49" s="1"/>
    </row>
    <row r="50" spans="1:29" ht="15" customHeight="1">
      <c r="A50" s="8"/>
      <c r="B50" s="282"/>
      <c r="C50" s="224"/>
      <c r="D50" s="291"/>
      <c r="E50" s="242"/>
      <c r="F50" s="247"/>
      <c r="G50" s="224"/>
      <c r="H50" s="242"/>
      <c r="I50" s="247"/>
      <c r="J50" s="250"/>
      <c r="K50" s="242"/>
      <c r="L50" s="247"/>
      <c r="M50" s="224"/>
      <c r="N50" s="242"/>
      <c r="O50" s="240"/>
      <c r="P50" s="224"/>
      <c r="Q50" s="242"/>
      <c r="R50" s="240"/>
      <c r="S50" s="224"/>
      <c r="T50" s="242"/>
      <c r="U50" s="240"/>
      <c r="V50" s="238"/>
      <c r="W50" s="1"/>
      <c r="X50" s="1"/>
      <c r="Y50" s="1"/>
      <c r="Z50" s="1"/>
      <c r="AA50" s="1"/>
      <c r="AB50" s="1"/>
      <c r="AC50" s="1"/>
    </row>
    <row r="51" spans="1:29" ht="30.75" customHeight="1">
      <c r="A51" s="8"/>
      <c r="B51" s="283"/>
      <c r="C51" s="225"/>
      <c r="D51" s="291"/>
      <c r="E51" s="243"/>
      <c r="F51" s="247"/>
      <c r="G51" s="225"/>
      <c r="H51" s="243"/>
      <c r="I51" s="247"/>
      <c r="J51" s="251"/>
      <c r="K51" s="243"/>
      <c r="L51" s="247"/>
      <c r="M51" s="225"/>
      <c r="N51" s="243"/>
      <c r="O51" s="240"/>
      <c r="P51" s="225"/>
      <c r="Q51" s="243"/>
      <c r="R51" s="240"/>
      <c r="S51" s="225"/>
      <c r="T51" s="243"/>
      <c r="U51" s="240"/>
      <c r="V51" s="238"/>
      <c r="W51" s="1"/>
      <c r="X51" s="1"/>
      <c r="Y51" s="1"/>
      <c r="Z51" s="1"/>
      <c r="AA51" s="1"/>
      <c r="AB51" s="1"/>
      <c r="AC51" s="1"/>
    </row>
    <row r="52" spans="1:29" ht="15" customHeight="1">
      <c r="A52" s="8"/>
      <c r="B52" s="281" t="str">
        <f ca="1">OFFSET(INDIRECT($B200),11,0)</f>
        <v xml:space="preserve">2. Rhyngweithio a chydweithio </v>
      </c>
      <c r="C52" s="229" t="str">
        <f ca="1">OFFSET(INDIRECT($B200),13,2)</f>
        <v>Cyfathrebu</v>
      </c>
      <c r="D52" s="268" t="str">
        <f ca="1">OFFSET(INDIRECT($B200),13,14)</f>
        <v xml:space="preserve">cyfnewid cyfathrebiadau ar-lein mewn un iaith neu fwy, gan ddefnyddio ystod gynyddol o nodweddion sydd ar gael, e.e. rheoli ffolderi o e-byst gan gynnwys defnyddio’r swyddogaeth adrodd i hidlo sbam; defnyddio gwe-gamerâu i wneud galwadau fideo
dangos dealltwriaeth o fanteision ac anfanteision gwahanol ffurfiau o gyfathrebu ar-lein a phryd y mae'n briodol eu defnyddio, e.e. esbonio pryd y gallai cynadledda fideo fod yn fwy priodol nag e-bost, ac fel arall; esbonio manteision ac anfanteision defnyddio negeseuo sydyn mewn cyd-destunau cymdeithasol; siarad am bwrpas a chynulleidfa.
</v>
      </c>
      <c r="E52" s="241">
        <v>1</v>
      </c>
      <c r="F52" s="237"/>
      <c r="G52" s="245" t="str">
        <f ca="1">OFFSET(INDIRECT($B200),13,15)</f>
        <v>rheoli ystod gynyddol o gyfrifon cyfathrebu ar-lein a'r nodweddion y mae pob un yn ei gynnig, e.e. cyfrifon e-bost, cyfrifon negeseuo, ac ati.</v>
      </c>
      <c r="H52" s="241">
        <v>1</v>
      </c>
      <c r="I52" s="246"/>
      <c r="J52" s="249" t="str">
        <f ca="1">OFFSET(INDIRECT($B200),13,16)</f>
        <v>dewis a defnyddio gwahanol ddulliau cyfathrebu ar-lein at ddibenion penodol, a hynny gyda medrusrwydd cynyddol, e.e. creu a rheoli llyfr cyfeiriadau a threfnu cysylltiadau ar restrau postio priodol; yn annibynnol, gwneud galwad fideo at ddiben penodol gan gynnwys rhannu sgrîn lle bo hynny’n briodol.</v>
      </c>
      <c r="K52" s="241">
        <v>1</v>
      </c>
      <c r="L52" s="246"/>
      <c r="M52" s="245" t="str">
        <f ca="1">OFFSET(INDIRECT($B200),13,17)</f>
        <v>dewis a defnyddio gwahanol ddulliau cyfathrebu ar-lein at ddibenion penodol, a hynny gyda medrusrwydd cynyddol, e.e. postgyfuno lle bo’n berthnasol gan ddefnyddio rhaglenni prosesu geiriau a thaenlenni; defnyddio nodweddion uwch y darparwr e-bost (llofnod, ateb awtomatig, derbynneb, wijets).</v>
      </c>
      <c r="N52" s="241">
        <v>1</v>
      </c>
      <c r="O52" s="244"/>
      <c r="P52" s="245" t="str">
        <f ca="1">OFFSET(INDIRECT($B200),13,18)</f>
        <v>gwneud defnydd o wahanol wasanaethau cyfathrebu sydd ar gael ar-lein at ddibenion penodol, gan gyfiawnhau'r dewisiadau a wneir yn seiliedig ar ba mor briodol ydynt i drosglwyddo'r wybodaeth.</v>
      </c>
      <c r="Q52" s="241">
        <v>1</v>
      </c>
      <c r="R52" s="244"/>
      <c r="S52" s="245" t="str">
        <f ca="1">OFFSET(INDIRECT($B200),13,19)</f>
        <v>myfyrio ar y dewis o ddatrysiadau cyfathrebu ar-lein a sôn am sut y gellir gwella hynny i gyflawni amcanion tasgau.</v>
      </c>
      <c r="T52" s="241">
        <v>1</v>
      </c>
      <c r="U52" s="244"/>
      <c r="V52" s="237"/>
      <c r="W52" s="1"/>
      <c r="X52" s="1"/>
      <c r="Y52" s="1"/>
      <c r="Z52" s="1"/>
      <c r="AA52" s="1"/>
      <c r="AB52" s="1"/>
      <c r="AC52" s="1"/>
    </row>
    <row r="53" spans="1:29" ht="15" customHeight="1">
      <c r="A53" s="8"/>
      <c r="B53" s="282"/>
      <c r="C53" s="224"/>
      <c r="D53" s="291"/>
      <c r="E53" s="242"/>
      <c r="F53" s="247"/>
      <c r="G53" s="224"/>
      <c r="H53" s="242"/>
      <c r="I53" s="247"/>
      <c r="J53" s="250"/>
      <c r="K53" s="242"/>
      <c r="L53" s="247"/>
      <c r="M53" s="224"/>
      <c r="N53" s="242"/>
      <c r="O53" s="240"/>
      <c r="P53" s="224"/>
      <c r="Q53" s="242"/>
      <c r="R53" s="240"/>
      <c r="S53" s="224"/>
      <c r="T53" s="242"/>
      <c r="U53" s="240"/>
      <c r="V53" s="238"/>
      <c r="W53" s="1"/>
      <c r="X53" s="1"/>
      <c r="Y53" s="1"/>
      <c r="Z53" s="1"/>
      <c r="AA53" s="1"/>
      <c r="AB53" s="1"/>
      <c r="AC53" s="1"/>
    </row>
    <row r="54" spans="1:29" ht="15" customHeight="1">
      <c r="A54" s="8"/>
      <c r="B54" s="282"/>
      <c r="C54" s="224"/>
      <c r="D54" s="291"/>
      <c r="E54" s="242"/>
      <c r="F54" s="247"/>
      <c r="G54" s="224"/>
      <c r="H54" s="242"/>
      <c r="I54" s="247"/>
      <c r="J54" s="250"/>
      <c r="K54" s="242"/>
      <c r="L54" s="247"/>
      <c r="M54" s="224"/>
      <c r="N54" s="242"/>
      <c r="O54" s="240"/>
      <c r="P54" s="224"/>
      <c r="Q54" s="242"/>
      <c r="R54" s="240"/>
      <c r="S54" s="224"/>
      <c r="T54" s="242"/>
      <c r="U54" s="240"/>
      <c r="V54" s="238"/>
      <c r="W54" s="1"/>
      <c r="X54" s="1"/>
      <c r="Y54" s="1"/>
      <c r="Z54" s="1"/>
      <c r="AA54" s="1"/>
      <c r="AB54" s="1"/>
      <c r="AC54" s="1"/>
    </row>
    <row r="55" spans="1:29" ht="15" customHeight="1">
      <c r="A55" s="8"/>
      <c r="B55" s="282"/>
      <c r="C55" s="224"/>
      <c r="D55" s="291"/>
      <c r="E55" s="243"/>
      <c r="F55" s="247"/>
      <c r="G55" s="224"/>
      <c r="H55" s="243"/>
      <c r="I55" s="247"/>
      <c r="J55" s="250"/>
      <c r="K55" s="243"/>
      <c r="L55" s="247"/>
      <c r="M55" s="224"/>
      <c r="N55" s="243"/>
      <c r="O55" s="240"/>
      <c r="P55" s="224"/>
      <c r="Q55" s="243"/>
      <c r="R55" s="240"/>
      <c r="S55" s="224"/>
      <c r="T55" s="243"/>
      <c r="U55" s="240"/>
      <c r="V55" s="238"/>
      <c r="W55" s="1"/>
      <c r="X55" s="1"/>
      <c r="Y55" s="1"/>
      <c r="Z55" s="1"/>
      <c r="AA55" s="1"/>
      <c r="AB55" s="1"/>
      <c r="AC55" s="1"/>
    </row>
    <row r="56" spans="1:29" ht="15" customHeight="1">
      <c r="A56" s="8"/>
      <c r="B56" s="282"/>
      <c r="C56" s="224"/>
      <c r="D56" s="291"/>
      <c r="E56" s="241">
        <v>2</v>
      </c>
      <c r="F56" s="266"/>
      <c r="G56" s="224"/>
      <c r="H56" s="241">
        <v>2</v>
      </c>
      <c r="I56" s="248"/>
      <c r="J56" s="250"/>
      <c r="K56" s="241">
        <v>2</v>
      </c>
      <c r="L56" s="248"/>
      <c r="M56" s="224"/>
      <c r="N56" s="241">
        <v>2</v>
      </c>
      <c r="O56" s="239"/>
      <c r="P56" s="224"/>
      <c r="Q56" s="241">
        <v>2</v>
      </c>
      <c r="R56" s="239"/>
      <c r="S56" s="224"/>
      <c r="T56" s="241">
        <v>2</v>
      </c>
      <c r="U56" s="239"/>
      <c r="V56" s="237"/>
      <c r="W56" s="1"/>
      <c r="X56" s="1"/>
      <c r="Y56" s="1"/>
      <c r="Z56" s="1"/>
      <c r="AA56" s="1"/>
      <c r="AB56" s="1"/>
      <c r="AC56" s="1"/>
    </row>
    <row r="57" spans="1:29" ht="15" customHeight="1">
      <c r="A57" s="8"/>
      <c r="B57" s="282"/>
      <c r="C57" s="224"/>
      <c r="D57" s="291"/>
      <c r="E57" s="242"/>
      <c r="F57" s="247"/>
      <c r="G57" s="224"/>
      <c r="H57" s="242"/>
      <c r="I57" s="247"/>
      <c r="J57" s="250"/>
      <c r="K57" s="242"/>
      <c r="L57" s="247"/>
      <c r="M57" s="224"/>
      <c r="N57" s="242"/>
      <c r="O57" s="240"/>
      <c r="P57" s="224"/>
      <c r="Q57" s="242"/>
      <c r="R57" s="240"/>
      <c r="S57" s="224"/>
      <c r="T57" s="242"/>
      <c r="U57" s="240"/>
      <c r="V57" s="238"/>
      <c r="W57" s="1"/>
      <c r="X57" s="1"/>
      <c r="Y57" s="1"/>
      <c r="Z57" s="1"/>
      <c r="AA57" s="1"/>
      <c r="AB57" s="1"/>
      <c r="AC57" s="1"/>
    </row>
    <row r="58" spans="1:29" ht="15" customHeight="1">
      <c r="A58" s="8"/>
      <c r="B58" s="282"/>
      <c r="C58" s="224"/>
      <c r="D58" s="291"/>
      <c r="E58" s="242"/>
      <c r="F58" s="247"/>
      <c r="G58" s="224"/>
      <c r="H58" s="242"/>
      <c r="I58" s="247"/>
      <c r="J58" s="250"/>
      <c r="K58" s="242"/>
      <c r="L58" s="247"/>
      <c r="M58" s="224"/>
      <c r="N58" s="242"/>
      <c r="O58" s="240"/>
      <c r="P58" s="224"/>
      <c r="Q58" s="242"/>
      <c r="R58" s="240"/>
      <c r="S58" s="224"/>
      <c r="T58" s="242"/>
      <c r="U58" s="240"/>
      <c r="V58" s="238"/>
      <c r="W58" s="1"/>
      <c r="X58" s="1"/>
      <c r="Y58" s="1"/>
      <c r="Z58" s="1"/>
      <c r="AA58" s="1"/>
      <c r="AB58" s="1"/>
      <c r="AC58" s="1"/>
    </row>
    <row r="59" spans="1:29" ht="15" customHeight="1">
      <c r="A59" s="8"/>
      <c r="B59" s="282"/>
      <c r="C59" s="224"/>
      <c r="D59" s="291"/>
      <c r="E59" s="243"/>
      <c r="F59" s="247"/>
      <c r="G59" s="224"/>
      <c r="H59" s="243"/>
      <c r="I59" s="247"/>
      <c r="J59" s="250"/>
      <c r="K59" s="243"/>
      <c r="L59" s="247"/>
      <c r="M59" s="224"/>
      <c r="N59" s="243"/>
      <c r="O59" s="240"/>
      <c r="P59" s="224"/>
      <c r="Q59" s="243"/>
      <c r="R59" s="240"/>
      <c r="S59" s="224"/>
      <c r="T59" s="243"/>
      <c r="U59" s="240"/>
      <c r="V59" s="238"/>
      <c r="W59" s="1"/>
      <c r="X59" s="1"/>
      <c r="Y59" s="1"/>
      <c r="Z59" s="1"/>
      <c r="AA59" s="1"/>
      <c r="AB59" s="1"/>
      <c r="AC59" s="1"/>
    </row>
    <row r="60" spans="1:29" ht="15" customHeight="1">
      <c r="A60" s="8"/>
      <c r="B60" s="282"/>
      <c r="C60" s="224"/>
      <c r="D60" s="291"/>
      <c r="E60" s="241">
        <v>3</v>
      </c>
      <c r="F60" s="266"/>
      <c r="G60" s="224"/>
      <c r="H60" s="241">
        <v>3</v>
      </c>
      <c r="I60" s="248"/>
      <c r="J60" s="250"/>
      <c r="K60" s="241">
        <v>3</v>
      </c>
      <c r="L60" s="248"/>
      <c r="M60" s="224"/>
      <c r="N60" s="241">
        <v>3</v>
      </c>
      <c r="O60" s="239"/>
      <c r="P60" s="224"/>
      <c r="Q60" s="241">
        <v>3</v>
      </c>
      <c r="R60" s="239"/>
      <c r="S60" s="224"/>
      <c r="T60" s="241">
        <v>3</v>
      </c>
      <c r="U60" s="239"/>
      <c r="V60" s="237"/>
      <c r="W60" s="1"/>
      <c r="X60" s="1"/>
      <c r="Y60" s="1"/>
      <c r="Z60" s="1"/>
      <c r="AA60" s="1"/>
      <c r="AB60" s="1"/>
      <c r="AC60" s="1"/>
    </row>
    <row r="61" spans="1:29" ht="15" customHeight="1">
      <c r="A61" s="8"/>
      <c r="B61" s="282"/>
      <c r="C61" s="224"/>
      <c r="D61" s="291"/>
      <c r="E61" s="242"/>
      <c r="F61" s="247"/>
      <c r="G61" s="224"/>
      <c r="H61" s="242"/>
      <c r="I61" s="247"/>
      <c r="J61" s="250"/>
      <c r="K61" s="242"/>
      <c r="L61" s="247"/>
      <c r="M61" s="224"/>
      <c r="N61" s="242"/>
      <c r="O61" s="240"/>
      <c r="P61" s="224"/>
      <c r="Q61" s="242"/>
      <c r="R61" s="240"/>
      <c r="S61" s="224"/>
      <c r="T61" s="242"/>
      <c r="U61" s="240"/>
      <c r="V61" s="238"/>
      <c r="W61" s="1"/>
      <c r="X61" s="1"/>
      <c r="Y61" s="1"/>
      <c r="Z61" s="1"/>
      <c r="AA61" s="1"/>
      <c r="AB61" s="1"/>
      <c r="AC61" s="1"/>
    </row>
    <row r="62" spans="1:29" ht="15" customHeight="1">
      <c r="A62" s="8"/>
      <c r="B62" s="282"/>
      <c r="C62" s="224"/>
      <c r="D62" s="291"/>
      <c r="E62" s="242"/>
      <c r="F62" s="247"/>
      <c r="G62" s="224"/>
      <c r="H62" s="242"/>
      <c r="I62" s="247"/>
      <c r="J62" s="250"/>
      <c r="K62" s="242"/>
      <c r="L62" s="247"/>
      <c r="M62" s="224"/>
      <c r="N62" s="242"/>
      <c r="O62" s="240"/>
      <c r="P62" s="224"/>
      <c r="Q62" s="242"/>
      <c r="R62" s="240"/>
      <c r="S62" s="224"/>
      <c r="T62" s="242"/>
      <c r="U62" s="240"/>
      <c r="V62" s="238"/>
      <c r="W62" s="1"/>
      <c r="X62" s="1"/>
      <c r="Y62" s="1"/>
      <c r="Z62" s="1"/>
      <c r="AA62" s="1"/>
      <c r="AB62" s="1"/>
      <c r="AC62" s="1"/>
    </row>
    <row r="63" spans="1:29" ht="15" customHeight="1">
      <c r="A63" s="8"/>
      <c r="B63" s="282"/>
      <c r="C63" s="225"/>
      <c r="D63" s="291"/>
      <c r="E63" s="243"/>
      <c r="F63" s="247"/>
      <c r="G63" s="225"/>
      <c r="H63" s="243"/>
      <c r="I63" s="247"/>
      <c r="J63" s="251"/>
      <c r="K63" s="243"/>
      <c r="L63" s="247"/>
      <c r="M63" s="225"/>
      <c r="N63" s="243"/>
      <c r="O63" s="240"/>
      <c r="P63" s="225"/>
      <c r="Q63" s="243"/>
      <c r="R63" s="240"/>
      <c r="S63" s="225"/>
      <c r="T63" s="243"/>
      <c r="U63" s="240"/>
      <c r="V63" s="238"/>
      <c r="W63" s="1"/>
      <c r="X63" s="1"/>
      <c r="Y63" s="1"/>
      <c r="Z63" s="1"/>
      <c r="AA63" s="1"/>
      <c r="AB63" s="1"/>
      <c r="AC63" s="1"/>
    </row>
    <row r="64" spans="1:29" ht="15" customHeight="1">
      <c r="A64" s="8"/>
      <c r="B64" s="282"/>
      <c r="C64" s="229" t="str">
        <f ca="1">OFFSET(INDIRECT($B200),15,2)</f>
        <v>Cydweithio</v>
      </c>
      <c r="D64" s="268" t="str">
        <f ca="1">OFFSET(INDIRECT($B200),15,14)</f>
        <v>gweithio gydag eraill i greu prosiect ar-lein ar y cyd at ddiben penodol mewn un iaith neu fwy, gan rannu a gosod caniatâd mewn ffordd briodol ar gyfer aelodau eraill y grŵp e.e. golygu, rhoi sylwadau, gweld.</v>
      </c>
      <c r="E64" s="241">
        <v>1</v>
      </c>
      <c r="F64" s="237"/>
      <c r="G64" s="255" t="str">
        <f ca="1">OFFSET(INDIRECT($B200),15,15)</f>
        <v>ystyried newidiadau cronolegol a wneir i ffeil a dewis pwyntiau adfer priodol os bo angen.</v>
      </c>
      <c r="H64" s="241">
        <v>1</v>
      </c>
      <c r="I64" s="246"/>
      <c r="J64" s="256" t="str">
        <f ca="1">OFFSET(INDIRECT($B200),15,16)</f>
        <v>yn annibynnol, dewis a defnyddio dulliau cydweithio ar-lein i greu prosiect gydag eraill mewn un iaith neu fwy.</v>
      </c>
      <c r="K64" s="241">
        <v>1</v>
      </c>
      <c r="L64" s="246"/>
      <c r="M64" s="255" t="str">
        <f ca="1">OFFSET(INDIRECT($B200),15,17)</f>
        <v xml:space="preserve">yn annibynnol, dewis a defnyddio ystod o ddulliau cydweithio i greu prosiect gydag eraill mewn un iaith neu fwy, e.e. defnyddio technoleg ar-lein i rannu a chyflwyno syniadau i eraill.
</v>
      </c>
      <c r="N64" s="241">
        <v>1</v>
      </c>
      <c r="O64" s="244"/>
      <c r="P64" s="255" t="str">
        <f ca="1">OFFSET(INDIRECT($B200),15,18)</f>
        <v>myfyrio ar y dewis o ddatrysiadau cydweithio a sôn am sut y gellid gwella hyn i gyflawni amcanion tasgau.</v>
      </c>
      <c r="Q64" s="241">
        <v>1</v>
      </c>
      <c r="R64" s="244"/>
      <c r="S64" s="255" t="str">
        <f ca="1">OFFSET(INDIRECT($B200),15,19)</f>
        <v xml:space="preserve">myfyrio ar y dewis o ddatrysiadau cydweithio a sôn am sut y gellid gwella hyn i gyflawni amcanion tasgau.
</v>
      </c>
      <c r="T64" s="241">
        <v>1</v>
      </c>
      <c r="U64" s="244"/>
      <c r="V64" s="237"/>
      <c r="W64" s="1"/>
      <c r="X64" s="1"/>
      <c r="Y64" s="1"/>
      <c r="Z64" s="1"/>
      <c r="AA64" s="1"/>
      <c r="AB64" s="1"/>
      <c r="AC64" s="1"/>
    </row>
    <row r="65" spans="1:29" ht="15" customHeight="1">
      <c r="A65" s="8"/>
      <c r="B65" s="282"/>
      <c r="C65" s="224"/>
      <c r="D65" s="291"/>
      <c r="E65" s="242"/>
      <c r="F65" s="247"/>
      <c r="G65" s="224"/>
      <c r="H65" s="242"/>
      <c r="I65" s="247"/>
      <c r="J65" s="250"/>
      <c r="K65" s="242"/>
      <c r="L65" s="247"/>
      <c r="M65" s="224"/>
      <c r="N65" s="242"/>
      <c r="O65" s="240"/>
      <c r="P65" s="224"/>
      <c r="Q65" s="242"/>
      <c r="R65" s="240"/>
      <c r="S65" s="224"/>
      <c r="T65" s="242"/>
      <c r="U65" s="240"/>
      <c r="V65" s="238"/>
      <c r="W65" s="1"/>
      <c r="X65" s="1"/>
      <c r="Y65" s="1"/>
      <c r="Z65" s="1"/>
      <c r="AA65" s="1"/>
      <c r="AB65" s="1"/>
      <c r="AC65" s="1"/>
    </row>
    <row r="66" spans="1:29" ht="15" customHeight="1">
      <c r="A66" s="8"/>
      <c r="B66" s="282"/>
      <c r="C66" s="224"/>
      <c r="D66" s="291"/>
      <c r="E66" s="242"/>
      <c r="F66" s="247"/>
      <c r="G66" s="224"/>
      <c r="H66" s="242"/>
      <c r="I66" s="247"/>
      <c r="J66" s="250"/>
      <c r="K66" s="242"/>
      <c r="L66" s="247"/>
      <c r="M66" s="224"/>
      <c r="N66" s="242"/>
      <c r="O66" s="240"/>
      <c r="P66" s="224"/>
      <c r="Q66" s="242"/>
      <c r="R66" s="240"/>
      <c r="S66" s="224"/>
      <c r="T66" s="242"/>
      <c r="U66" s="240"/>
      <c r="V66" s="238"/>
      <c r="W66" s="1"/>
      <c r="X66" s="1"/>
      <c r="Y66" s="1"/>
      <c r="Z66" s="1"/>
      <c r="AA66" s="1"/>
      <c r="AB66" s="1"/>
      <c r="AC66" s="1"/>
    </row>
    <row r="67" spans="1:29" ht="15" customHeight="1">
      <c r="A67" s="8"/>
      <c r="B67" s="282"/>
      <c r="C67" s="224"/>
      <c r="D67" s="291"/>
      <c r="E67" s="243"/>
      <c r="F67" s="247"/>
      <c r="G67" s="224"/>
      <c r="H67" s="243"/>
      <c r="I67" s="247"/>
      <c r="J67" s="250"/>
      <c r="K67" s="243"/>
      <c r="L67" s="247"/>
      <c r="M67" s="224"/>
      <c r="N67" s="243"/>
      <c r="O67" s="240"/>
      <c r="P67" s="224"/>
      <c r="Q67" s="243"/>
      <c r="R67" s="240"/>
      <c r="S67" s="224"/>
      <c r="T67" s="243"/>
      <c r="U67" s="240"/>
      <c r="V67" s="238"/>
      <c r="W67" s="1"/>
      <c r="X67" s="1"/>
      <c r="Y67" s="1"/>
      <c r="Z67" s="1"/>
      <c r="AA67" s="1"/>
      <c r="AB67" s="1"/>
      <c r="AC67" s="1"/>
    </row>
    <row r="68" spans="1:29" ht="15" customHeight="1">
      <c r="A68" s="8"/>
      <c r="B68" s="282"/>
      <c r="C68" s="224"/>
      <c r="D68" s="291"/>
      <c r="E68" s="241">
        <v>2</v>
      </c>
      <c r="F68" s="266"/>
      <c r="G68" s="224"/>
      <c r="H68" s="241">
        <v>2</v>
      </c>
      <c r="I68" s="248"/>
      <c r="J68" s="250"/>
      <c r="K68" s="241">
        <v>2</v>
      </c>
      <c r="L68" s="248"/>
      <c r="M68" s="224"/>
      <c r="N68" s="241">
        <v>2</v>
      </c>
      <c r="O68" s="239"/>
      <c r="P68" s="224"/>
      <c r="Q68" s="241">
        <v>2</v>
      </c>
      <c r="R68" s="239"/>
      <c r="S68" s="224"/>
      <c r="T68" s="241">
        <v>2</v>
      </c>
      <c r="U68" s="239"/>
      <c r="V68" s="237"/>
      <c r="W68" s="1"/>
      <c r="X68" s="1"/>
      <c r="Y68" s="1"/>
      <c r="Z68" s="1"/>
      <c r="AA68" s="1"/>
      <c r="AB68" s="1"/>
      <c r="AC68" s="1"/>
    </row>
    <row r="69" spans="1:29" ht="15" customHeight="1">
      <c r="A69" s="8"/>
      <c r="B69" s="282"/>
      <c r="C69" s="224"/>
      <c r="D69" s="291"/>
      <c r="E69" s="242"/>
      <c r="F69" s="247"/>
      <c r="G69" s="224"/>
      <c r="H69" s="242"/>
      <c r="I69" s="247"/>
      <c r="J69" s="250"/>
      <c r="K69" s="242"/>
      <c r="L69" s="247"/>
      <c r="M69" s="224"/>
      <c r="N69" s="242"/>
      <c r="O69" s="240"/>
      <c r="P69" s="224"/>
      <c r="Q69" s="242"/>
      <c r="R69" s="240"/>
      <c r="S69" s="224"/>
      <c r="T69" s="242"/>
      <c r="U69" s="240"/>
      <c r="V69" s="238"/>
      <c r="W69" s="1"/>
      <c r="X69" s="1"/>
      <c r="Y69" s="1"/>
      <c r="Z69" s="1"/>
      <c r="AA69" s="1"/>
      <c r="AB69" s="1"/>
      <c r="AC69" s="1"/>
    </row>
    <row r="70" spans="1:29" ht="15" customHeight="1">
      <c r="A70" s="8"/>
      <c r="B70" s="282"/>
      <c r="C70" s="224"/>
      <c r="D70" s="291"/>
      <c r="E70" s="242"/>
      <c r="F70" s="247"/>
      <c r="G70" s="224"/>
      <c r="H70" s="242"/>
      <c r="I70" s="247"/>
      <c r="J70" s="250"/>
      <c r="K70" s="242"/>
      <c r="L70" s="247"/>
      <c r="M70" s="224"/>
      <c r="N70" s="242"/>
      <c r="O70" s="240"/>
      <c r="P70" s="224"/>
      <c r="Q70" s="242"/>
      <c r="R70" s="240"/>
      <c r="S70" s="224"/>
      <c r="T70" s="242"/>
      <c r="U70" s="240"/>
      <c r="V70" s="238"/>
      <c r="W70" s="1"/>
      <c r="X70" s="1"/>
      <c r="Y70" s="1"/>
      <c r="Z70" s="1"/>
      <c r="AA70" s="1"/>
      <c r="AB70" s="1"/>
      <c r="AC70" s="1"/>
    </row>
    <row r="71" spans="1:29" ht="15" customHeight="1">
      <c r="A71" s="8"/>
      <c r="B71" s="282"/>
      <c r="C71" s="224"/>
      <c r="D71" s="291"/>
      <c r="E71" s="243"/>
      <c r="F71" s="247"/>
      <c r="G71" s="224"/>
      <c r="H71" s="243"/>
      <c r="I71" s="247"/>
      <c r="J71" s="250"/>
      <c r="K71" s="243"/>
      <c r="L71" s="247"/>
      <c r="M71" s="224"/>
      <c r="N71" s="243"/>
      <c r="O71" s="240"/>
      <c r="P71" s="224"/>
      <c r="Q71" s="243"/>
      <c r="R71" s="240"/>
      <c r="S71" s="224"/>
      <c r="T71" s="243"/>
      <c r="U71" s="240"/>
      <c r="V71" s="238"/>
      <c r="W71" s="1"/>
      <c r="X71" s="1"/>
      <c r="Y71" s="1"/>
      <c r="Z71" s="1"/>
      <c r="AA71" s="1"/>
      <c r="AB71" s="1"/>
      <c r="AC71" s="1"/>
    </row>
    <row r="72" spans="1:29" ht="15" customHeight="1">
      <c r="A72" s="8"/>
      <c r="B72" s="282"/>
      <c r="C72" s="224"/>
      <c r="D72" s="291"/>
      <c r="E72" s="241">
        <v>3</v>
      </c>
      <c r="F72" s="266"/>
      <c r="G72" s="224"/>
      <c r="H72" s="241">
        <v>3</v>
      </c>
      <c r="I72" s="248"/>
      <c r="J72" s="250"/>
      <c r="K72" s="241">
        <v>3</v>
      </c>
      <c r="L72" s="248"/>
      <c r="M72" s="224"/>
      <c r="N72" s="241">
        <v>3</v>
      </c>
      <c r="O72" s="239"/>
      <c r="P72" s="224"/>
      <c r="Q72" s="241">
        <v>3</v>
      </c>
      <c r="R72" s="239"/>
      <c r="S72" s="224"/>
      <c r="T72" s="241">
        <v>3</v>
      </c>
      <c r="U72" s="239"/>
      <c r="V72" s="237"/>
      <c r="W72" s="1"/>
      <c r="X72" s="1"/>
      <c r="Y72" s="1"/>
      <c r="Z72" s="1"/>
      <c r="AA72" s="1"/>
      <c r="AB72" s="1"/>
      <c r="AC72" s="1"/>
    </row>
    <row r="73" spans="1:29" ht="15" customHeight="1">
      <c r="A73" s="8"/>
      <c r="B73" s="282"/>
      <c r="C73" s="224"/>
      <c r="D73" s="291"/>
      <c r="E73" s="242"/>
      <c r="F73" s="247"/>
      <c r="G73" s="224"/>
      <c r="H73" s="242"/>
      <c r="I73" s="247"/>
      <c r="J73" s="250"/>
      <c r="K73" s="242"/>
      <c r="L73" s="247"/>
      <c r="M73" s="224"/>
      <c r="N73" s="242"/>
      <c r="O73" s="240"/>
      <c r="P73" s="224"/>
      <c r="Q73" s="242"/>
      <c r="R73" s="240"/>
      <c r="S73" s="224"/>
      <c r="T73" s="242"/>
      <c r="U73" s="240"/>
      <c r="V73" s="238"/>
      <c r="W73" s="1"/>
      <c r="X73" s="1"/>
      <c r="Y73" s="1"/>
      <c r="Z73" s="1"/>
      <c r="AA73" s="1"/>
      <c r="AB73" s="1"/>
      <c r="AC73" s="1"/>
    </row>
    <row r="74" spans="1:29" ht="15" customHeight="1">
      <c r="A74" s="8"/>
      <c r="B74" s="282"/>
      <c r="C74" s="224"/>
      <c r="D74" s="291"/>
      <c r="E74" s="242"/>
      <c r="F74" s="247"/>
      <c r="G74" s="224"/>
      <c r="H74" s="242"/>
      <c r="I74" s="247"/>
      <c r="J74" s="250"/>
      <c r="K74" s="242"/>
      <c r="L74" s="247"/>
      <c r="M74" s="224"/>
      <c r="N74" s="242"/>
      <c r="O74" s="240"/>
      <c r="P74" s="224"/>
      <c r="Q74" s="242"/>
      <c r="R74" s="240"/>
      <c r="S74" s="224"/>
      <c r="T74" s="242"/>
      <c r="U74" s="240"/>
      <c r="V74" s="238"/>
      <c r="W74" s="1"/>
      <c r="X74" s="1"/>
      <c r="Y74" s="1"/>
      <c r="Z74" s="1"/>
      <c r="AA74" s="1"/>
      <c r="AB74" s="1"/>
      <c r="AC74" s="1"/>
    </row>
    <row r="75" spans="1:29" ht="15" customHeight="1">
      <c r="A75" s="8"/>
      <c r="B75" s="282"/>
      <c r="C75" s="225"/>
      <c r="D75" s="291"/>
      <c r="E75" s="243"/>
      <c r="F75" s="247"/>
      <c r="G75" s="225"/>
      <c r="H75" s="243"/>
      <c r="I75" s="247"/>
      <c r="J75" s="251"/>
      <c r="K75" s="243"/>
      <c r="L75" s="247"/>
      <c r="M75" s="225"/>
      <c r="N75" s="243"/>
      <c r="O75" s="240"/>
      <c r="P75" s="225"/>
      <c r="Q75" s="243"/>
      <c r="R75" s="240"/>
      <c r="S75" s="225"/>
      <c r="T75" s="243"/>
      <c r="U75" s="240"/>
      <c r="V75" s="238"/>
      <c r="W75" s="1"/>
      <c r="X75" s="1"/>
      <c r="Y75" s="1"/>
      <c r="Z75" s="1"/>
      <c r="AA75" s="1"/>
      <c r="AB75" s="1"/>
      <c r="AC75" s="1"/>
    </row>
    <row r="76" spans="1:29" ht="15" customHeight="1">
      <c r="A76" s="8"/>
      <c r="B76" s="282"/>
      <c r="C76" s="229" t="str">
        <f ca="1">OFFSET(INDIRECT($B200),17,2)</f>
        <v>Storio a rhannu</v>
      </c>
      <c r="D76" s="268" t="str">
        <f ca="1">OFFSET(INDIRECT($B$200),17,14)</f>
        <v xml:space="preserve">creu a rhannu hyperddolenni i ffeiliau lleol, rhwydwaith ac ar-lein
diogelu ffeil gyda chyfrinair.
</v>
      </c>
      <c r="E76" s="241">
        <v>1</v>
      </c>
      <c r="F76" s="237"/>
      <c r="G76" s="255" t="str">
        <f ca="1">OFFSET(INDIRECT($B200),17,15)</f>
        <v xml:space="preserve">tracio newidiadau mewn dogfen/gwirio hanes diwygio'r ddogfen ac adfer fersiwn blaenorol lle bo hynny'n briodol
ystyried maint y ffeil a pha fath ydyw, a deall y gall fod cyfyngiad o ran faint o le sydd ar yriannau storio.
</v>
      </c>
      <c r="H76" s="241">
        <v>1</v>
      </c>
      <c r="I76" s="246"/>
      <c r="J76" s="256" t="str">
        <f ca="1">OFFSET(INDIRECT($B200),17,16)</f>
        <v>defnyddio technegau rheoli ffeiliau datblygedig, e.e. tagio, cywasgu.</v>
      </c>
      <c r="K76" s="241">
        <v>1</v>
      </c>
      <c r="L76" s="246"/>
      <c r="M76" s="255" t="str">
        <f ca="1">OFFSET(INDIRECT($B200),17,17)</f>
        <v xml:space="preserve">bod yn ymwybodol o amgryptio syml a diben amgryptio, e.e. anfon data sensitif yn fwy diogel
defnyddio hyperddolenni perthnasol ac esbonio pam y defnyddiwyd y dechneg briodol o reoli ffeiliau, e.e. mae rhai systemau storio ffeiliau'n defnyddio hyperddolenni dynamig, felly os newidir lleoliad ffeil, mae'r ddolen yn aros yr un peth – yn wahanol i systemau eraill sy'n golygu bod hyperddolenni'n torri o newid lleoliad ffeil.
</v>
      </c>
      <c r="N76" s="241">
        <v>1</v>
      </c>
      <c r="O76" s="244"/>
      <c r="P76" s="245" t="str">
        <f ca="1">OFFSET(INDIRECT($B200),17,18)</f>
        <v>defnyddio gwasanaethau ar-lein i rannu cynnwys priodol gyda chynulleidfa fyd-eang, e.e. lanlwytho cynnwys i wefannau cyhoeddus i rannu gyda chynulleidfaoedd penodol.</v>
      </c>
      <c r="Q76" s="241">
        <v>1</v>
      </c>
      <c r="R76" s="244"/>
      <c r="S76" s="255" t="str">
        <f ca="1">OFFSET(INDIRECT($B200),17,19)</f>
        <v>defnyddio gwasanaethau ar-lein i rannu cynnwys priodol gyda chynulleidfa fyd-eang, e.e. lanlwytho cynnwys i wefannau cyhoeddus i rannu gyda chynulleidfaoedd penodol.</v>
      </c>
      <c r="T76" s="241">
        <v>1</v>
      </c>
      <c r="U76" s="244"/>
      <c r="V76" s="237"/>
      <c r="W76" s="1"/>
      <c r="X76" s="1"/>
      <c r="Y76" s="1"/>
      <c r="Z76" s="1"/>
      <c r="AA76" s="1"/>
      <c r="AB76" s="1"/>
      <c r="AC76" s="1"/>
    </row>
    <row r="77" spans="1:29" ht="15" customHeight="1">
      <c r="A77" s="8"/>
      <c r="B77" s="282"/>
      <c r="C77" s="224"/>
      <c r="D77" s="291"/>
      <c r="E77" s="242"/>
      <c r="F77" s="247"/>
      <c r="G77" s="224"/>
      <c r="H77" s="242"/>
      <c r="I77" s="247"/>
      <c r="J77" s="250"/>
      <c r="K77" s="242"/>
      <c r="L77" s="247"/>
      <c r="M77" s="224"/>
      <c r="N77" s="242"/>
      <c r="O77" s="240"/>
      <c r="P77" s="224"/>
      <c r="Q77" s="242"/>
      <c r="R77" s="240"/>
      <c r="S77" s="224"/>
      <c r="T77" s="242"/>
      <c r="U77" s="240"/>
      <c r="V77" s="238"/>
      <c r="W77" s="1"/>
      <c r="X77" s="1"/>
      <c r="Y77" s="1"/>
      <c r="Z77" s="1"/>
      <c r="AA77" s="1"/>
      <c r="AB77" s="1"/>
      <c r="AC77" s="1"/>
    </row>
    <row r="78" spans="1:29" ht="15" customHeight="1">
      <c r="A78" s="8"/>
      <c r="B78" s="282"/>
      <c r="C78" s="224"/>
      <c r="D78" s="291"/>
      <c r="E78" s="242"/>
      <c r="F78" s="247"/>
      <c r="G78" s="224"/>
      <c r="H78" s="242"/>
      <c r="I78" s="247"/>
      <c r="J78" s="250"/>
      <c r="K78" s="242"/>
      <c r="L78" s="247"/>
      <c r="M78" s="224"/>
      <c r="N78" s="242"/>
      <c r="O78" s="240"/>
      <c r="P78" s="224"/>
      <c r="Q78" s="242"/>
      <c r="R78" s="240"/>
      <c r="S78" s="224"/>
      <c r="T78" s="242"/>
      <c r="U78" s="240"/>
      <c r="V78" s="238"/>
      <c r="W78" s="1"/>
      <c r="X78" s="1"/>
      <c r="Y78" s="1"/>
      <c r="Z78" s="1"/>
      <c r="AA78" s="1"/>
      <c r="AB78" s="1"/>
      <c r="AC78" s="1"/>
    </row>
    <row r="79" spans="1:29" ht="15" customHeight="1">
      <c r="A79" s="8"/>
      <c r="B79" s="282"/>
      <c r="C79" s="224"/>
      <c r="D79" s="291"/>
      <c r="E79" s="243"/>
      <c r="F79" s="247"/>
      <c r="G79" s="224"/>
      <c r="H79" s="243"/>
      <c r="I79" s="247"/>
      <c r="J79" s="250"/>
      <c r="K79" s="243"/>
      <c r="L79" s="247"/>
      <c r="M79" s="224"/>
      <c r="N79" s="243"/>
      <c r="O79" s="240"/>
      <c r="P79" s="224"/>
      <c r="Q79" s="243"/>
      <c r="R79" s="240"/>
      <c r="S79" s="224"/>
      <c r="T79" s="243"/>
      <c r="U79" s="240"/>
      <c r="V79" s="238"/>
      <c r="W79" s="1"/>
      <c r="X79" s="1"/>
      <c r="Y79" s="1"/>
      <c r="Z79" s="1"/>
      <c r="AA79" s="1"/>
      <c r="AB79" s="1"/>
      <c r="AC79" s="1"/>
    </row>
    <row r="80" spans="1:29" ht="15" customHeight="1">
      <c r="A80" s="8"/>
      <c r="B80" s="282"/>
      <c r="C80" s="224"/>
      <c r="D80" s="291"/>
      <c r="E80" s="241">
        <v>2</v>
      </c>
      <c r="F80" s="266"/>
      <c r="G80" s="224"/>
      <c r="H80" s="241">
        <v>2</v>
      </c>
      <c r="I80" s="248"/>
      <c r="J80" s="250"/>
      <c r="K80" s="241">
        <v>2</v>
      </c>
      <c r="L80" s="248"/>
      <c r="M80" s="224"/>
      <c r="N80" s="241">
        <v>2</v>
      </c>
      <c r="O80" s="239"/>
      <c r="P80" s="224"/>
      <c r="Q80" s="241">
        <v>2</v>
      </c>
      <c r="R80" s="239"/>
      <c r="S80" s="224"/>
      <c r="T80" s="241">
        <v>2</v>
      </c>
      <c r="U80" s="239"/>
      <c r="V80" s="237"/>
      <c r="W80" s="1"/>
      <c r="X80" s="1"/>
      <c r="Y80" s="1"/>
      <c r="Z80" s="1"/>
      <c r="AA80" s="1"/>
      <c r="AB80" s="1"/>
      <c r="AC80" s="1"/>
    </row>
    <row r="81" spans="1:29" ht="15" customHeight="1">
      <c r="A81" s="8"/>
      <c r="B81" s="282"/>
      <c r="C81" s="224"/>
      <c r="D81" s="291"/>
      <c r="E81" s="242"/>
      <c r="F81" s="247"/>
      <c r="G81" s="224"/>
      <c r="H81" s="242"/>
      <c r="I81" s="247"/>
      <c r="J81" s="250"/>
      <c r="K81" s="242"/>
      <c r="L81" s="247"/>
      <c r="M81" s="224"/>
      <c r="N81" s="242"/>
      <c r="O81" s="240"/>
      <c r="P81" s="224"/>
      <c r="Q81" s="242"/>
      <c r="R81" s="240"/>
      <c r="S81" s="224"/>
      <c r="T81" s="242"/>
      <c r="U81" s="240"/>
      <c r="V81" s="238"/>
      <c r="W81" s="1"/>
      <c r="X81" s="1"/>
      <c r="Y81" s="1"/>
      <c r="Z81" s="1"/>
      <c r="AA81" s="1"/>
      <c r="AB81" s="1"/>
      <c r="AC81" s="1"/>
    </row>
    <row r="82" spans="1:29" ht="15" customHeight="1">
      <c r="A82" s="8"/>
      <c r="B82" s="282"/>
      <c r="C82" s="224"/>
      <c r="D82" s="291"/>
      <c r="E82" s="242"/>
      <c r="F82" s="247"/>
      <c r="G82" s="224"/>
      <c r="H82" s="242"/>
      <c r="I82" s="247"/>
      <c r="J82" s="250"/>
      <c r="K82" s="242"/>
      <c r="L82" s="247"/>
      <c r="M82" s="224"/>
      <c r="N82" s="242"/>
      <c r="O82" s="240"/>
      <c r="P82" s="224"/>
      <c r="Q82" s="242"/>
      <c r="R82" s="240"/>
      <c r="S82" s="224"/>
      <c r="T82" s="242"/>
      <c r="U82" s="240"/>
      <c r="V82" s="238"/>
      <c r="W82" s="1"/>
      <c r="X82" s="1"/>
      <c r="Y82" s="1"/>
      <c r="Z82" s="1"/>
      <c r="AA82" s="1"/>
      <c r="AB82" s="1"/>
      <c r="AC82" s="1"/>
    </row>
    <row r="83" spans="1:29" ht="15" customHeight="1">
      <c r="A83" s="8"/>
      <c r="B83" s="282"/>
      <c r="C83" s="224"/>
      <c r="D83" s="291"/>
      <c r="E83" s="243"/>
      <c r="F83" s="247"/>
      <c r="G83" s="224"/>
      <c r="H83" s="243"/>
      <c r="I83" s="247"/>
      <c r="J83" s="250"/>
      <c r="K83" s="243"/>
      <c r="L83" s="247"/>
      <c r="M83" s="224"/>
      <c r="N83" s="243"/>
      <c r="O83" s="240"/>
      <c r="P83" s="224"/>
      <c r="Q83" s="243"/>
      <c r="R83" s="240"/>
      <c r="S83" s="224"/>
      <c r="T83" s="243"/>
      <c r="U83" s="240"/>
      <c r="V83" s="238"/>
      <c r="W83" s="1"/>
      <c r="X83" s="1"/>
      <c r="Y83" s="1"/>
      <c r="Z83" s="1"/>
      <c r="AA83" s="1"/>
      <c r="AB83" s="1"/>
      <c r="AC83" s="1"/>
    </row>
    <row r="84" spans="1:29" ht="15" customHeight="1">
      <c r="A84" s="8"/>
      <c r="B84" s="282"/>
      <c r="C84" s="224"/>
      <c r="D84" s="291"/>
      <c r="E84" s="241">
        <v>3</v>
      </c>
      <c r="F84" s="266"/>
      <c r="G84" s="224"/>
      <c r="H84" s="241">
        <v>3</v>
      </c>
      <c r="I84" s="248"/>
      <c r="J84" s="250"/>
      <c r="K84" s="241">
        <v>3</v>
      </c>
      <c r="L84" s="248"/>
      <c r="M84" s="224"/>
      <c r="N84" s="241">
        <v>3</v>
      </c>
      <c r="O84" s="239"/>
      <c r="P84" s="224"/>
      <c r="Q84" s="241">
        <v>3</v>
      </c>
      <c r="R84" s="239"/>
      <c r="S84" s="224"/>
      <c r="T84" s="241">
        <v>3</v>
      </c>
      <c r="U84" s="239"/>
      <c r="V84" s="237"/>
      <c r="W84" s="1"/>
      <c r="X84" s="1"/>
      <c r="Y84" s="1"/>
      <c r="Z84" s="1"/>
      <c r="AA84" s="1"/>
      <c r="AB84" s="1"/>
      <c r="AC84" s="1"/>
    </row>
    <row r="85" spans="1:29" ht="15" customHeight="1">
      <c r="A85" s="8"/>
      <c r="B85" s="282"/>
      <c r="C85" s="224"/>
      <c r="D85" s="291"/>
      <c r="E85" s="242"/>
      <c r="F85" s="247"/>
      <c r="G85" s="224"/>
      <c r="H85" s="242"/>
      <c r="I85" s="247"/>
      <c r="J85" s="250"/>
      <c r="K85" s="242"/>
      <c r="L85" s="247"/>
      <c r="M85" s="224"/>
      <c r="N85" s="242"/>
      <c r="O85" s="240"/>
      <c r="P85" s="224"/>
      <c r="Q85" s="242"/>
      <c r="R85" s="240"/>
      <c r="S85" s="224"/>
      <c r="T85" s="242"/>
      <c r="U85" s="240"/>
      <c r="V85" s="238"/>
      <c r="W85" s="1"/>
      <c r="X85" s="1"/>
      <c r="Y85" s="1"/>
      <c r="Z85" s="1"/>
      <c r="AA85" s="1"/>
      <c r="AB85" s="1"/>
      <c r="AC85" s="1"/>
    </row>
    <row r="86" spans="1:29" ht="15" customHeight="1">
      <c r="A86" s="8"/>
      <c r="B86" s="282"/>
      <c r="C86" s="224"/>
      <c r="D86" s="291"/>
      <c r="E86" s="242"/>
      <c r="F86" s="247"/>
      <c r="G86" s="224"/>
      <c r="H86" s="242"/>
      <c r="I86" s="247"/>
      <c r="J86" s="250"/>
      <c r="K86" s="242"/>
      <c r="L86" s="247"/>
      <c r="M86" s="224"/>
      <c r="N86" s="242"/>
      <c r="O86" s="240"/>
      <c r="P86" s="224"/>
      <c r="Q86" s="242"/>
      <c r="R86" s="240"/>
      <c r="S86" s="224"/>
      <c r="T86" s="242"/>
      <c r="U86" s="240"/>
      <c r="V86" s="238"/>
      <c r="W86" s="1"/>
      <c r="X86" s="1"/>
      <c r="Y86" s="1"/>
      <c r="Z86" s="1"/>
      <c r="AA86" s="1"/>
      <c r="AB86" s="1"/>
      <c r="AC86" s="1"/>
    </row>
    <row r="87" spans="1:29" ht="15" customHeight="1">
      <c r="A87" s="8"/>
      <c r="B87" s="283"/>
      <c r="C87" s="225"/>
      <c r="D87" s="291"/>
      <c r="E87" s="243"/>
      <c r="F87" s="247"/>
      <c r="G87" s="225"/>
      <c r="H87" s="243"/>
      <c r="I87" s="247"/>
      <c r="J87" s="251"/>
      <c r="K87" s="243"/>
      <c r="L87" s="247"/>
      <c r="M87" s="225"/>
      <c r="N87" s="243"/>
      <c r="O87" s="240"/>
      <c r="P87" s="225"/>
      <c r="Q87" s="243"/>
      <c r="R87" s="240"/>
      <c r="S87" s="225"/>
      <c r="T87" s="243"/>
      <c r="U87" s="240"/>
      <c r="V87" s="238"/>
      <c r="W87" s="1"/>
      <c r="X87" s="1"/>
      <c r="Y87" s="1"/>
      <c r="Z87" s="1"/>
      <c r="AA87" s="1"/>
      <c r="AB87" s="1"/>
      <c r="AC87" s="1"/>
    </row>
    <row r="88" spans="1:29" ht="15" customHeight="1">
      <c r="A88" s="8"/>
      <c r="B88" s="284" t="str">
        <f ca="1">OFFSET(INDIRECT($B200),18,0)</f>
        <v>3. Cynhyrchu</v>
      </c>
      <c r="C88" s="230" t="str">
        <f ca="1">OFFSET(INDIRECT($B200),20,2)</f>
        <v>Cynllunio, cyrchu a chwilio
 </v>
      </c>
      <c r="D88" s="268" t="str">
        <f ca="1">OFFSET(INDIRECT($B$200),20,14)</f>
        <v xml:space="preserve">cynllunio gwaith yn annibynnol cyn dechrau ar y gwaith creadigol
ymestyn strategaethau ar gyfer dod o hyd i wybodaeth; storio chwiliadau a chanlyniadau blaenorol a gwybodaeth at ddefnydd yn y dyfodol, e.e. cyfeirio drwy hyperddolenni a chreu nod tudalen ar gyfer gwefan.
</v>
      </c>
      <c r="E88" s="241">
        <v>1</v>
      </c>
      <c r="F88" s="237"/>
      <c r="G88" s="245" t="str">
        <f ca="1">OFFSET(INDIRECT($B200),20,15)</f>
        <v xml:space="preserve">dewis a defnyddio technegau cynllunio effeithiol
chwilio am wybodaeth sydd ei hangen ac asesu safon yr wybodaeth y deuir o hyd iddi; asesu ffynonellau gwybodaeth i bennu a ydynt yn ddibynadwy ac yn ddilys, e.e. chwilio drwy ystod o ffynonellau a gwerthuso canlyniadau'r chwiliad yn feirniadol.
</v>
      </c>
      <c r="H88" s="241">
        <v>1</v>
      </c>
      <c r="I88" s="246"/>
      <c r="J88" s="249" t="str">
        <f ca="1">OFFSET(INDIRECT($B200),20,16)</f>
        <v xml:space="preserve">dewis a defnyddio amrywiaeth o dechnegau cynllunio effeithiol
chwilio drwy amrywiaeth o ffynonellau gan ddefnyddio technegau chwilio perthnasol a chynyddol gymhleth; trefnu chwiliadau blaenorol a gwybodaeth er cyfleustod, e.e. dechrau categoreiddio a grwpio chwiliadau i wneud trin gwybodaeth yn haws; sicrhau bod ffynonellau gwybodaeth yn gyfredol, yn ddibynadwy ac yn ddilys.
</v>
      </c>
      <c r="K88" s="241">
        <v>1</v>
      </c>
      <c r="L88" s="246"/>
      <c r="M88" s="245" t="str">
        <f ca="1">OFFSET(INDIRECT($B200),20,17)</f>
        <v xml:space="preserve">dewis a defnyddio amrywiaeth o dechnegau cynllunio effeithiol
gwerthuso dibynadwyedd ffynonellau gwybodaeth, cyfiawnhau barn a rhesymau dros ddewis pethau
defnyddio ystod o chwiliadau cymhleth, e.e. a/neu/ + / - /ddim.
</v>
      </c>
      <c r="N88" s="241">
        <v>1</v>
      </c>
      <c r="O88" s="244"/>
      <c r="P88" s="245" t="str">
        <f ca="1">OFFSET(INDIRECT($B200),20,18)</f>
        <v xml:space="preserve">cynllunio'n effeithiol, a hynny gyda phethau cynyddol gymhleth
chwilio’n effeithlon am wybodaeth a gwerthuso dibynadwyedd ffynonellau gwybodaeth gan gyfiawnhau barn a rhesymau dros ddewisiadau; cyfeirnodi gwaith gan ddefnyddio dulliau priodol.
</v>
      </c>
      <c r="Q88" s="241">
        <v>1</v>
      </c>
      <c r="R88" s="244"/>
      <c r="S88" s="245" t="str">
        <f ca="1">OFFSET(INDIRECT($B200),20,19)</f>
        <v xml:space="preserve">cynllunio'n effeithiol, a hynny gyda phethau cynyddol gymhleth
ystyried manteision a chyfyngiadau dulliau a ffynonellau gwybodaeth digidol a’r canlyniadau y maent yn eu cynhyrchu ac yna defnyddio’r canlyniadau hyn fel sail i feirniadu ansawdd eu gwaith yn y dyfodol
chwilio’n effeithlon am wybodaeth a gwerthuso dibynadwyedd ffynonellau gwybodaeth gan gyfiawnhau barn a rhesymau dros ddewisiadau; cyfeirnodi gwaith gan ddefnyddio dulliau priodol.
</v>
      </c>
      <c r="T88" s="241">
        <v>1</v>
      </c>
      <c r="U88" s="244"/>
      <c r="V88" s="237"/>
      <c r="W88" s="1"/>
      <c r="X88" s="1"/>
      <c r="Y88" s="1"/>
      <c r="Z88" s="1"/>
      <c r="AA88" s="1"/>
      <c r="AB88" s="1"/>
      <c r="AC88" s="1"/>
    </row>
    <row r="89" spans="1:29" ht="15" customHeight="1">
      <c r="A89" s="8"/>
      <c r="B89" s="282"/>
      <c r="C89" s="224"/>
      <c r="D89" s="291"/>
      <c r="E89" s="242"/>
      <c r="F89" s="247"/>
      <c r="G89" s="224"/>
      <c r="H89" s="242"/>
      <c r="I89" s="247"/>
      <c r="J89" s="250"/>
      <c r="K89" s="242"/>
      <c r="L89" s="247"/>
      <c r="M89" s="224"/>
      <c r="N89" s="242"/>
      <c r="O89" s="240"/>
      <c r="P89" s="224"/>
      <c r="Q89" s="242"/>
      <c r="R89" s="240"/>
      <c r="S89" s="224"/>
      <c r="T89" s="242"/>
      <c r="U89" s="240"/>
      <c r="V89" s="238"/>
      <c r="W89" s="1"/>
      <c r="X89" s="1"/>
      <c r="Y89" s="1"/>
      <c r="Z89" s="1"/>
      <c r="AA89" s="1"/>
      <c r="AB89" s="1"/>
      <c r="AC89" s="1"/>
    </row>
    <row r="90" spans="1:29" ht="15" customHeight="1">
      <c r="A90" s="8"/>
      <c r="B90" s="282"/>
      <c r="C90" s="224"/>
      <c r="D90" s="291"/>
      <c r="E90" s="242"/>
      <c r="F90" s="247"/>
      <c r="G90" s="224"/>
      <c r="H90" s="242"/>
      <c r="I90" s="247"/>
      <c r="J90" s="250"/>
      <c r="K90" s="242"/>
      <c r="L90" s="247"/>
      <c r="M90" s="224"/>
      <c r="N90" s="242"/>
      <c r="O90" s="240"/>
      <c r="P90" s="224"/>
      <c r="Q90" s="242"/>
      <c r="R90" s="240"/>
      <c r="S90" s="224"/>
      <c r="T90" s="242"/>
      <c r="U90" s="240"/>
      <c r="V90" s="238"/>
      <c r="W90" s="1"/>
      <c r="X90" s="1"/>
      <c r="Y90" s="1"/>
      <c r="Z90" s="1"/>
      <c r="AA90" s="1"/>
      <c r="AB90" s="1"/>
      <c r="AC90" s="1"/>
    </row>
    <row r="91" spans="1:29" ht="15" customHeight="1">
      <c r="A91" s="8"/>
      <c r="B91" s="282"/>
      <c r="C91" s="224"/>
      <c r="D91" s="291"/>
      <c r="E91" s="243"/>
      <c r="F91" s="247"/>
      <c r="G91" s="224"/>
      <c r="H91" s="243"/>
      <c r="I91" s="247"/>
      <c r="J91" s="250"/>
      <c r="K91" s="243"/>
      <c r="L91" s="247"/>
      <c r="M91" s="224"/>
      <c r="N91" s="243"/>
      <c r="O91" s="240"/>
      <c r="P91" s="224"/>
      <c r="Q91" s="243"/>
      <c r="R91" s="240"/>
      <c r="S91" s="224"/>
      <c r="T91" s="243"/>
      <c r="U91" s="240"/>
      <c r="V91" s="238"/>
      <c r="W91" s="1"/>
      <c r="X91" s="1"/>
      <c r="Y91" s="1"/>
      <c r="Z91" s="1"/>
      <c r="AA91" s="1"/>
      <c r="AB91" s="1"/>
      <c r="AC91" s="1"/>
    </row>
    <row r="92" spans="1:29" ht="15" customHeight="1">
      <c r="A92" s="8"/>
      <c r="B92" s="282"/>
      <c r="C92" s="224"/>
      <c r="D92" s="291"/>
      <c r="E92" s="241">
        <v>2</v>
      </c>
      <c r="F92" s="266"/>
      <c r="G92" s="224"/>
      <c r="H92" s="241">
        <v>2</v>
      </c>
      <c r="I92" s="248"/>
      <c r="J92" s="250"/>
      <c r="K92" s="241">
        <v>2</v>
      </c>
      <c r="L92" s="248"/>
      <c r="M92" s="224"/>
      <c r="N92" s="241">
        <v>2</v>
      </c>
      <c r="O92" s="239"/>
      <c r="P92" s="224"/>
      <c r="Q92" s="241">
        <v>2</v>
      </c>
      <c r="R92" s="239"/>
      <c r="S92" s="224"/>
      <c r="T92" s="241">
        <v>2</v>
      </c>
      <c r="U92" s="239"/>
      <c r="V92" s="237"/>
      <c r="W92" s="1"/>
      <c r="X92" s="1"/>
      <c r="Y92" s="1"/>
      <c r="Z92" s="1"/>
      <c r="AA92" s="1"/>
      <c r="AB92" s="1"/>
      <c r="AC92" s="1"/>
    </row>
    <row r="93" spans="1:29" ht="15" customHeight="1">
      <c r="A93" s="8"/>
      <c r="B93" s="282"/>
      <c r="C93" s="224"/>
      <c r="D93" s="291"/>
      <c r="E93" s="242"/>
      <c r="F93" s="247"/>
      <c r="G93" s="224"/>
      <c r="H93" s="242"/>
      <c r="I93" s="247"/>
      <c r="J93" s="250"/>
      <c r="K93" s="242"/>
      <c r="L93" s="247"/>
      <c r="M93" s="224"/>
      <c r="N93" s="242"/>
      <c r="O93" s="240"/>
      <c r="P93" s="224"/>
      <c r="Q93" s="242"/>
      <c r="R93" s="240"/>
      <c r="S93" s="224"/>
      <c r="T93" s="242"/>
      <c r="U93" s="240"/>
      <c r="V93" s="238"/>
      <c r="W93" s="1"/>
      <c r="X93" s="1"/>
      <c r="Y93" s="1"/>
      <c r="Z93" s="1"/>
      <c r="AA93" s="1"/>
      <c r="AB93" s="1"/>
      <c r="AC93" s="1"/>
    </row>
    <row r="94" spans="1:29" ht="15" customHeight="1">
      <c r="A94" s="8"/>
      <c r="B94" s="282"/>
      <c r="C94" s="224"/>
      <c r="D94" s="291"/>
      <c r="E94" s="242"/>
      <c r="F94" s="247"/>
      <c r="G94" s="224"/>
      <c r="H94" s="242"/>
      <c r="I94" s="247"/>
      <c r="J94" s="250"/>
      <c r="K94" s="242"/>
      <c r="L94" s="247"/>
      <c r="M94" s="224"/>
      <c r="N94" s="242"/>
      <c r="O94" s="240"/>
      <c r="P94" s="224"/>
      <c r="Q94" s="242"/>
      <c r="R94" s="240"/>
      <c r="S94" s="224"/>
      <c r="T94" s="242"/>
      <c r="U94" s="240"/>
      <c r="V94" s="238"/>
      <c r="W94" s="1"/>
      <c r="X94" s="1"/>
      <c r="Y94" s="1"/>
      <c r="Z94" s="1"/>
      <c r="AA94" s="1"/>
      <c r="AB94" s="1"/>
      <c r="AC94" s="1"/>
    </row>
    <row r="95" spans="1:29" ht="15" customHeight="1">
      <c r="A95" s="8"/>
      <c r="B95" s="282"/>
      <c r="C95" s="224"/>
      <c r="D95" s="291"/>
      <c r="E95" s="243"/>
      <c r="F95" s="247"/>
      <c r="G95" s="224"/>
      <c r="H95" s="243"/>
      <c r="I95" s="247"/>
      <c r="J95" s="250"/>
      <c r="K95" s="243"/>
      <c r="L95" s="247"/>
      <c r="M95" s="224"/>
      <c r="N95" s="243"/>
      <c r="O95" s="240"/>
      <c r="P95" s="224"/>
      <c r="Q95" s="243"/>
      <c r="R95" s="240"/>
      <c r="S95" s="224"/>
      <c r="T95" s="243"/>
      <c r="U95" s="240"/>
      <c r="V95" s="238"/>
      <c r="W95" s="1"/>
      <c r="X95" s="1"/>
      <c r="Y95" s="1"/>
      <c r="Z95" s="1"/>
      <c r="AA95" s="1"/>
      <c r="AB95" s="1"/>
      <c r="AC95" s="1"/>
    </row>
    <row r="96" spans="1:29" ht="15" customHeight="1">
      <c r="A96" s="8"/>
      <c r="B96" s="282"/>
      <c r="C96" s="224"/>
      <c r="D96" s="291"/>
      <c r="E96" s="241">
        <v>3</v>
      </c>
      <c r="F96" s="266"/>
      <c r="G96" s="224"/>
      <c r="H96" s="241">
        <v>3</v>
      </c>
      <c r="I96" s="248"/>
      <c r="J96" s="250"/>
      <c r="K96" s="241">
        <v>3</v>
      </c>
      <c r="L96" s="248"/>
      <c r="M96" s="224"/>
      <c r="N96" s="241">
        <v>3</v>
      </c>
      <c r="O96" s="239"/>
      <c r="P96" s="224"/>
      <c r="Q96" s="241">
        <v>3</v>
      </c>
      <c r="R96" s="239"/>
      <c r="S96" s="224"/>
      <c r="T96" s="241">
        <v>3</v>
      </c>
      <c r="U96" s="239"/>
      <c r="V96" s="237"/>
      <c r="W96" s="1"/>
      <c r="X96" s="1"/>
      <c r="Y96" s="1"/>
      <c r="Z96" s="1"/>
      <c r="AA96" s="1"/>
      <c r="AB96" s="1"/>
      <c r="AC96" s="1"/>
    </row>
    <row r="97" spans="1:29" ht="15" customHeight="1">
      <c r="A97" s="8"/>
      <c r="B97" s="282"/>
      <c r="C97" s="224"/>
      <c r="D97" s="291"/>
      <c r="E97" s="242"/>
      <c r="F97" s="247"/>
      <c r="G97" s="224"/>
      <c r="H97" s="242"/>
      <c r="I97" s="247"/>
      <c r="J97" s="250"/>
      <c r="K97" s="242"/>
      <c r="L97" s="247"/>
      <c r="M97" s="224"/>
      <c r="N97" s="242"/>
      <c r="O97" s="240"/>
      <c r="P97" s="224"/>
      <c r="Q97" s="242"/>
      <c r="R97" s="240"/>
      <c r="S97" s="224"/>
      <c r="T97" s="242"/>
      <c r="U97" s="240"/>
      <c r="V97" s="238"/>
      <c r="W97" s="1"/>
      <c r="X97" s="1"/>
      <c r="Y97" s="1"/>
      <c r="Z97" s="1"/>
      <c r="AA97" s="1"/>
      <c r="AB97" s="1"/>
      <c r="AC97" s="1"/>
    </row>
    <row r="98" spans="1:29" ht="15" customHeight="1">
      <c r="A98" s="8"/>
      <c r="B98" s="282"/>
      <c r="C98" s="224"/>
      <c r="D98" s="291"/>
      <c r="E98" s="242"/>
      <c r="F98" s="247"/>
      <c r="G98" s="224"/>
      <c r="H98" s="242"/>
      <c r="I98" s="247"/>
      <c r="J98" s="250"/>
      <c r="K98" s="242"/>
      <c r="L98" s="247"/>
      <c r="M98" s="224"/>
      <c r="N98" s="242"/>
      <c r="O98" s="240"/>
      <c r="P98" s="224"/>
      <c r="Q98" s="242"/>
      <c r="R98" s="240"/>
      <c r="S98" s="224"/>
      <c r="T98" s="242"/>
      <c r="U98" s="240"/>
      <c r="V98" s="238"/>
      <c r="W98" s="1"/>
      <c r="X98" s="1"/>
      <c r="Y98" s="1"/>
      <c r="Z98" s="1"/>
      <c r="AA98" s="1"/>
      <c r="AB98" s="1"/>
      <c r="AC98" s="1"/>
    </row>
    <row r="99" spans="1:29" ht="15" customHeight="1">
      <c r="A99" s="8"/>
      <c r="B99" s="282"/>
      <c r="C99" s="225"/>
      <c r="D99" s="291"/>
      <c r="E99" s="243"/>
      <c r="F99" s="247"/>
      <c r="G99" s="225"/>
      <c r="H99" s="243"/>
      <c r="I99" s="247"/>
      <c r="J99" s="251"/>
      <c r="K99" s="243"/>
      <c r="L99" s="247"/>
      <c r="M99" s="225"/>
      <c r="N99" s="243"/>
      <c r="O99" s="240"/>
      <c r="P99" s="225"/>
      <c r="Q99" s="243"/>
      <c r="R99" s="240"/>
      <c r="S99" s="225"/>
      <c r="T99" s="243"/>
      <c r="U99" s="240"/>
      <c r="V99" s="238"/>
      <c r="W99" s="1"/>
      <c r="X99" s="1"/>
      <c r="Y99" s="1"/>
      <c r="Z99" s="1"/>
      <c r="AA99" s="1"/>
      <c r="AB99" s="1"/>
      <c r="AC99" s="1"/>
    </row>
    <row r="100" spans="1:29" ht="15" customHeight="1">
      <c r="A100" s="8"/>
      <c r="B100" s="282"/>
      <c r="C100" s="230" t="str">
        <f ca="1">OFFSET(INDIRECT($B200),22,2)</f>
        <v>Creu</v>
      </c>
      <c r="D100" s="268" t="str">
        <f ca="1">OFFSET(INDIRECT($B$200),22,14)</f>
        <v xml:space="preserve">defnyddio ystod o feddalwedd i gynhyrchu a mireinio cydrannau aml-gyfryngol mewn un iaith neu fwy 
dewis a chyfuno ystod o destun, delwedd, sain, animeiddiad a fideo i sicrhau canlyniad at ddiben penodol; defnyddio dulliau meddalwedd i wella'r canlyniadau ar gyfer cynulleidfaoedd penodol.
</v>
      </c>
      <c r="E100" s="241">
        <v>1</v>
      </c>
      <c r="F100" s="237"/>
      <c r="G100" s="255" t="str">
        <f ca="1">OFFSET(INDIRECT($B200),22,15)</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v>
      </c>
      <c r="H100" s="241">
        <v>1</v>
      </c>
      <c r="I100" s="246"/>
      <c r="J100" s="256" t="str">
        <f ca="1">OFFSET(INDIRECT($B200),22,16)</f>
        <v xml:space="preserve">defnyddio sawl nodwedd mewn ystod o feddalwedd i gynhyrchu a mireinio cydrannau aml-gyfryngol mewn un iaith neu fwy
defnyddio dulliau meddalwedd i greu a gwella cydrannau testun, delwedd, sain, animeiddiad a fideo; cyfuno'r cydrannau i gynhyrchu canlyniadau priodol ar gyfer amrywiaeth o gynulleidfaoedd a dibenion
archwilio a datblygu strwythurau dogfennau testun ffurfiol at ddibenion penodol.
</v>
      </c>
      <c r="K100" s="241">
        <v>1</v>
      </c>
      <c r="L100" s="246"/>
      <c r="M100" s="255" t="str">
        <f ca="1">OFFSET(INDIRECT($B200),22,17)</f>
        <v xml:space="preserve">dewis a defnyddio amrywiaeth o feddalwedd, dulliau a thechnegau priodol i greu, addasu a chyfuno cydrannau aml-gyfryngol mewn un iaith neu fwy
defnyddio dulliau meddalwedd i greu, gwella a chyfuno testun, delweddau, sain, fideo ac animeiddiad ar gyfer amrywiaeth o gynulleidfaoedd a dibenion
datblygu ystod o strwythurau dogfen testun ar gyfer gwahanol gynulleidfaoedd a dibenion.
</v>
      </c>
      <c r="N100" s="241">
        <v>1</v>
      </c>
      <c r="O100" s="244"/>
      <c r="P100" s="255" t="str">
        <f ca="1">OFFSET(INDIRECT($B200),22,18)</f>
        <v xml:space="preserve">defnyddio ystod o feddalwedd, dulliau a thechnegau i greu canlyniad proffesiynol i brosiect, boed yn unigol neu ar y cyd, a hynny gan gynnwys ystod o gydrannau aml-gyfryngol mewn un iaith neu fwy
creu dogfennau testun ffurfiol ar gyfer cynulleidfa broffesiynol. Caiff y defnydd o ddulliau adolygu ar y cyd eu cynnwys yn y gweithgareddau
defnyddio dulliau mynegeio a chyfeirio i wella dogfennau.
</v>
      </c>
      <c r="Q100" s="241">
        <v>1</v>
      </c>
      <c r="R100" s="244"/>
      <c r="S100" s="255" t="str">
        <f ca="1">OFFSET(INDIRECT($B200),22,19)</f>
        <v xml:space="preserve">defnyddio ystod o feddalwedd, dulliau a thechnegau i greu canlyniad proffesiynol i brosiect, boed yn unigol neu ar y cyd, a hynny gan gynnwys ystod o gydrannau aml-gyfryngol mewn un iaith neu fwy
creu dogfennau testun ffurfiol ar gyfer cynulleidfa broffesiynol, gan gynnwys defnyddio dulliau adolygu ar y cyd yn y gweithgareddau
defnyddio dulliau mynegeio a chyfeirio i wella dogfennau.
</v>
      </c>
      <c r="T100" s="241">
        <v>1</v>
      </c>
      <c r="U100" s="244"/>
      <c r="V100" s="237"/>
      <c r="W100" s="1"/>
      <c r="X100" s="1"/>
      <c r="Y100" s="1"/>
      <c r="Z100" s="1"/>
      <c r="AA100" s="1"/>
      <c r="AB100" s="1"/>
      <c r="AC100" s="1"/>
    </row>
    <row r="101" spans="1:29" ht="15" customHeight="1">
      <c r="A101" s="8"/>
      <c r="B101" s="282"/>
      <c r="C101" s="224"/>
      <c r="D101" s="291"/>
      <c r="E101" s="242"/>
      <c r="F101" s="247"/>
      <c r="G101" s="224"/>
      <c r="H101" s="242"/>
      <c r="I101" s="247"/>
      <c r="J101" s="250"/>
      <c r="K101" s="242"/>
      <c r="L101" s="247"/>
      <c r="M101" s="224"/>
      <c r="N101" s="242"/>
      <c r="O101" s="240"/>
      <c r="P101" s="224"/>
      <c r="Q101" s="242"/>
      <c r="R101" s="240"/>
      <c r="S101" s="224"/>
      <c r="T101" s="242"/>
      <c r="U101" s="240"/>
      <c r="V101" s="238"/>
      <c r="W101" s="1"/>
      <c r="X101" s="1"/>
      <c r="Y101" s="1"/>
      <c r="Z101" s="1"/>
      <c r="AA101" s="1"/>
      <c r="AB101" s="1"/>
      <c r="AC101" s="1"/>
    </row>
    <row r="102" spans="1:29" ht="15" customHeight="1">
      <c r="A102" s="8"/>
      <c r="B102" s="282"/>
      <c r="C102" s="224"/>
      <c r="D102" s="291"/>
      <c r="E102" s="242"/>
      <c r="F102" s="247"/>
      <c r="G102" s="224"/>
      <c r="H102" s="242"/>
      <c r="I102" s="247"/>
      <c r="J102" s="250"/>
      <c r="K102" s="242"/>
      <c r="L102" s="247"/>
      <c r="M102" s="224"/>
      <c r="N102" s="242"/>
      <c r="O102" s="240"/>
      <c r="P102" s="224"/>
      <c r="Q102" s="242"/>
      <c r="R102" s="240"/>
      <c r="S102" s="224"/>
      <c r="T102" s="242"/>
      <c r="U102" s="240"/>
      <c r="V102" s="238"/>
      <c r="W102" s="1"/>
      <c r="X102" s="1"/>
      <c r="Y102" s="1"/>
      <c r="Z102" s="1"/>
      <c r="AA102" s="1"/>
      <c r="AB102" s="1"/>
      <c r="AC102" s="1"/>
    </row>
    <row r="103" spans="1:29" ht="15" customHeight="1">
      <c r="A103" s="8"/>
      <c r="B103" s="282"/>
      <c r="C103" s="224"/>
      <c r="D103" s="291"/>
      <c r="E103" s="243"/>
      <c r="F103" s="247"/>
      <c r="G103" s="224"/>
      <c r="H103" s="243"/>
      <c r="I103" s="247"/>
      <c r="J103" s="250"/>
      <c r="K103" s="243"/>
      <c r="L103" s="247"/>
      <c r="M103" s="224"/>
      <c r="N103" s="243"/>
      <c r="O103" s="240"/>
      <c r="P103" s="224"/>
      <c r="Q103" s="243"/>
      <c r="R103" s="240"/>
      <c r="S103" s="224"/>
      <c r="T103" s="243"/>
      <c r="U103" s="240"/>
      <c r="V103" s="238"/>
      <c r="W103" s="1"/>
      <c r="X103" s="1"/>
      <c r="Y103" s="1"/>
      <c r="Z103" s="1"/>
      <c r="AA103" s="1"/>
      <c r="AB103" s="1"/>
      <c r="AC103" s="1"/>
    </row>
    <row r="104" spans="1:29" ht="15" customHeight="1">
      <c r="A104" s="8"/>
      <c r="B104" s="282"/>
      <c r="C104" s="224"/>
      <c r="D104" s="291"/>
      <c r="E104" s="241">
        <v>2</v>
      </c>
      <c r="F104" s="266"/>
      <c r="G104" s="224"/>
      <c r="H104" s="241">
        <v>2</v>
      </c>
      <c r="I104" s="248"/>
      <c r="J104" s="250"/>
      <c r="K104" s="241">
        <v>2</v>
      </c>
      <c r="L104" s="248"/>
      <c r="M104" s="224"/>
      <c r="N104" s="241">
        <v>2</v>
      </c>
      <c r="O104" s="239"/>
      <c r="P104" s="224"/>
      <c r="Q104" s="241">
        <v>2</v>
      </c>
      <c r="R104" s="239"/>
      <c r="S104" s="224"/>
      <c r="T104" s="241">
        <v>2</v>
      </c>
      <c r="U104" s="239"/>
      <c r="V104" s="237"/>
      <c r="W104" s="1"/>
      <c r="X104" s="1"/>
      <c r="Y104" s="1"/>
      <c r="Z104" s="1"/>
      <c r="AA104" s="1"/>
      <c r="AB104" s="1"/>
      <c r="AC104" s="1"/>
    </row>
    <row r="105" spans="1:29" ht="15" customHeight="1">
      <c r="A105" s="8"/>
      <c r="B105" s="282"/>
      <c r="C105" s="224"/>
      <c r="D105" s="291"/>
      <c r="E105" s="242"/>
      <c r="F105" s="247"/>
      <c r="G105" s="224"/>
      <c r="H105" s="242"/>
      <c r="I105" s="247"/>
      <c r="J105" s="250"/>
      <c r="K105" s="242"/>
      <c r="L105" s="247"/>
      <c r="M105" s="224"/>
      <c r="N105" s="242"/>
      <c r="O105" s="240"/>
      <c r="P105" s="224"/>
      <c r="Q105" s="242"/>
      <c r="R105" s="240"/>
      <c r="S105" s="224"/>
      <c r="T105" s="242"/>
      <c r="U105" s="240"/>
      <c r="V105" s="238"/>
      <c r="W105" s="1"/>
      <c r="X105" s="1"/>
      <c r="Y105" s="1"/>
      <c r="Z105" s="1"/>
      <c r="AA105" s="1"/>
      <c r="AB105" s="1"/>
      <c r="AC105" s="1"/>
    </row>
    <row r="106" spans="1:29" ht="15" customHeight="1">
      <c r="A106" s="8"/>
      <c r="B106" s="282"/>
      <c r="C106" s="224"/>
      <c r="D106" s="291"/>
      <c r="E106" s="242"/>
      <c r="F106" s="247"/>
      <c r="G106" s="224"/>
      <c r="H106" s="242"/>
      <c r="I106" s="247"/>
      <c r="J106" s="250"/>
      <c r="K106" s="242"/>
      <c r="L106" s="247"/>
      <c r="M106" s="224"/>
      <c r="N106" s="242"/>
      <c r="O106" s="240"/>
      <c r="P106" s="224"/>
      <c r="Q106" s="242"/>
      <c r="R106" s="240"/>
      <c r="S106" s="224"/>
      <c r="T106" s="242"/>
      <c r="U106" s="240"/>
      <c r="V106" s="238"/>
      <c r="W106" s="1"/>
      <c r="X106" s="1"/>
      <c r="Y106" s="1"/>
      <c r="Z106" s="1"/>
      <c r="AA106" s="1"/>
      <c r="AB106" s="1"/>
      <c r="AC106" s="1"/>
    </row>
    <row r="107" spans="1:29" ht="15" customHeight="1">
      <c r="A107" s="8"/>
      <c r="B107" s="282"/>
      <c r="C107" s="224"/>
      <c r="D107" s="291"/>
      <c r="E107" s="243"/>
      <c r="F107" s="247"/>
      <c r="G107" s="224"/>
      <c r="H107" s="243"/>
      <c r="I107" s="247"/>
      <c r="J107" s="250"/>
      <c r="K107" s="243"/>
      <c r="L107" s="247"/>
      <c r="M107" s="224"/>
      <c r="N107" s="243"/>
      <c r="O107" s="240"/>
      <c r="P107" s="224"/>
      <c r="Q107" s="243"/>
      <c r="R107" s="240"/>
      <c r="S107" s="224"/>
      <c r="T107" s="243"/>
      <c r="U107" s="240"/>
      <c r="V107" s="238"/>
      <c r="W107" s="1"/>
      <c r="X107" s="1"/>
      <c r="Y107" s="1"/>
      <c r="Z107" s="1"/>
      <c r="AA107" s="1"/>
      <c r="AB107" s="1"/>
      <c r="AC107" s="1"/>
    </row>
    <row r="108" spans="1:29" ht="15" customHeight="1">
      <c r="A108" s="8"/>
      <c r="B108" s="282"/>
      <c r="C108" s="224"/>
      <c r="D108" s="291"/>
      <c r="E108" s="241">
        <v>3</v>
      </c>
      <c r="F108" s="266"/>
      <c r="G108" s="224"/>
      <c r="H108" s="241">
        <v>3</v>
      </c>
      <c r="I108" s="248"/>
      <c r="J108" s="250"/>
      <c r="K108" s="241">
        <v>3</v>
      </c>
      <c r="L108" s="248"/>
      <c r="M108" s="224"/>
      <c r="N108" s="241">
        <v>3</v>
      </c>
      <c r="O108" s="239"/>
      <c r="P108" s="224"/>
      <c r="Q108" s="241">
        <v>3</v>
      </c>
      <c r="R108" s="239"/>
      <c r="S108" s="224"/>
      <c r="T108" s="241">
        <v>3</v>
      </c>
      <c r="U108" s="239"/>
      <c r="V108" s="237"/>
      <c r="W108" s="1"/>
      <c r="X108" s="1"/>
      <c r="Y108" s="1"/>
      <c r="Z108" s="1"/>
      <c r="AA108" s="1"/>
      <c r="AB108" s="1"/>
      <c r="AC108" s="1"/>
    </row>
    <row r="109" spans="1:29" ht="15" customHeight="1">
      <c r="A109" s="8"/>
      <c r="B109" s="282"/>
      <c r="C109" s="224"/>
      <c r="D109" s="291"/>
      <c r="E109" s="242"/>
      <c r="F109" s="247"/>
      <c r="G109" s="224"/>
      <c r="H109" s="242"/>
      <c r="I109" s="247"/>
      <c r="J109" s="250"/>
      <c r="K109" s="242"/>
      <c r="L109" s="247"/>
      <c r="M109" s="224"/>
      <c r="N109" s="242"/>
      <c r="O109" s="240"/>
      <c r="P109" s="224"/>
      <c r="Q109" s="242"/>
      <c r="R109" s="240"/>
      <c r="S109" s="224"/>
      <c r="T109" s="242"/>
      <c r="U109" s="240"/>
      <c r="V109" s="238"/>
      <c r="W109" s="1"/>
      <c r="X109" s="1"/>
      <c r="Y109" s="1"/>
      <c r="Z109" s="1"/>
      <c r="AA109" s="1"/>
      <c r="AB109" s="1"/>
      <c r="AC109" s="1"/>
    </row>
    <row r="110" spans="1:29" ht="15" customHeight="1">
      <c r="A110" s="8"/>
      <c r="B110" s="282"/>
      <c r="C110" s="224"/>
      <c r="D110" s="291"/>
      <c r="E110" s="242"/>
      <c r="F110" s="247"/>
      <c r="G110" s="224"/>
      <c r="H110" s="242"/>
      <c r="I110" s="247"/>
      <c r="J110" s="250"/>
      <c r="K110" s="242"/>
      <c r="L110" s="247"/>
      <c r="M110" s="224"/>
      <c r="N110" s="242"/>
      <c r="O110" s="240"/>
      <c r="P110" s="224"/>
      <c r="Q110" s="242"/>
      <c r="R110" s="240"/>
      <c r="S110" s="224"/>
      <c r="T110" s="242"/>
      <c r="U110" s="240"/>
      <c r="V110" s="238"/>
      <c r="W110" s="1"/>
      <c r="X110" s="1"/>
      <c r="Y110" s="1"/>
      <c r="Z110" s="1"/>
      <c r="AA110" s="1"/>
      <c r="AB110" s="1"/>
      <c r="AC110" s="1"/>
    </row>
    <row r="111" spans="1:29" ht="15" customHeight="1">
      <c r="A111" s="8"/>
      <c r="B111" s="282"/>
      <c r="C111" s="225"/>
      <c r="D111" s="291"/>
      <c r="E111" s="243"/>
      <c r="F111" s="247"/>
      <c r="G111" s="225"/>
      <c r="H111" s="243"/>
      <c r="I111" s="247"/>
      <c r="J111" s="251"/>
      <c r="K111" s="243"/>
      <c r="L111" s="247"/>
      <c r="M111" s="225"/>
      <c r="N111" s="243"/>
      <c r="O111" s="240"/>
      <c r="P111" s="225"/>
      <c r="Q111" s="243"/>
      <c r="R111" s="240"/>
      <c r="S111" s="225"/>
      <c r="T111" s="243"/>
      <c r="U111" s="240"/>
      <c r="V111" s="238"/>
      <c r="W111" s="1"/>
      <c r="X111" s="1"/>
      <c r="Y111" s="1"/>
      <c r="Z111" s="1"/>
      <c r="AA111" s="1"/>
      <c r="AB111" s="1"/>
      <c r="AC111" s="1"/>
    </row>
    <row r="112" spans="1:29" ht="15" customHeight="1">
      <c r="A112" s="1"/>
      <c r="B112" s="282"/>
      <c r="C112" s="230" t="str">
        <f ca="1">OFFSET(INDIRECT($B200),24,2)</f>
        <v>Gwerthuso a gwella</v>
      </c>
      <c r="D112" s="268" t="str">
        <f ca="1">OFFSET(INDIRECT($B$200),24,14)</f>
        <v xml:space="preserve">esbonio'r rhesymau am gynllun a chynnwys eu gwaith eu hunain, e.e. gwerthuso'r cyflwyniad o ran priodoldeb a'r gynulleidfa
sicrhau bod allbwn yn briodol at ddiben penodol
rhoi sylwadau am resymau o ran y diwyg a'r cynnwys
gwahodd adborth/ymatebion gan eraill, e.e. defnyddio sylwadau yn Word Online/Excel Online i ofyn cwestiynau neu roi awgrymiadau
creu grwpiau a rhannu gwaith rhyngddynt i ganiatáu adolygu gwaith.
</v>
      </c>
      <c r="E112" s="241">
        <v>1</v>
      </c>
      <c r="F112" s="237"/>
      <c r="G112" s="255" t="str">
        <f ca="1">OFFSET(INDIRECT($B200),24,15)</f>
        <v xml:space="preserve">gwerthuso eu gwaith eu hunain ac eraill a chyfiawnhau'r cynnwys o ran y gynulleidfa, e.e. rhoi sylw ar waith eraill mewn perthynas â diwyg a chynnwys
ymateb i adborth.
</v>
      </c>
      <c r="H112" s="241">
        <v>1</v>
      </c>
      <c r="I112" s="246"/>
      <c r="J112" s="256" t="str">
        <f ca="1">OFFSET(INDIRECT($B200),24,16)</f>
        <v xml:space="preserve">cyfiawnhau'r rhesymau dros ddewisiadau ac esbonio manteision ac anfanteision y gwahanol allbynnau, e.e. cynhyrchu adroddiad gwerthuso sylfaenol gan gynnwys cyfiawnhad dros ddiwyg a chynnwys
awgrymu a gwneud gwelliannau’n seiliedig ar adborth a hunanwerthuso.
</v>
      </c>
      <c r="K112" s="241">
        <v>1</v>
      </c>
      <c r="L112" s="246"/>
      <c r="M112" s="255" t="str">
        <f ca="1">OFFSET(INDIRECT($B200),24,17)</f>
        <v xml:space="preserve">cyfiawnhau'r rhesymau dros ddewisiadau ac esbonio manteision ac anfanteision y gwahanol allbynnau
awgrymu a gwneud gwelliannau’n seiliedig ar adborth a hunanwerthuso a rheiny'n welliannau sy'n berthnasol o ran y diben a'r gynulleidfa.
</v>
      </c>
      <c r="N112" s="241">
        <v>1</v>
      </c>
      <c r="O112" s="244"/>
      <c r="P112" s="255" t="str">
        <f ca="1">OFFSET(INDIRECT($B200),24,18)</f>
        <v xml:space="preserve">cyfiawnhau penderfyniadau i gynulleidfaoedd beirniadol o ran diwyg a chynnwys, e.e. cynhyrchu adroddiad gwerthuso manwl, gan gynnwys cyfiawnhau diwyg a chynnwys
cyfeirio at ffynonellau o wybodaeth a ddefnyddir, yn y modd priodol
gwneud newidiadau manwl a phenodol yn seiliedig ar adborth a hunanwerthuso, lle bo hynny'n berthnasol.
</v>
      </c>
      <c r="Q112" s="241">
        <v>1</v>
      </c>
      <c r="R112" s="244"/>
      <c r="S112" s="255" t="str">
        <f ca="1">OFFSET(INDIRECT($B200),24,19)</f>
        <v xml:space="preserve">cyfiawnhau rhesymeg i gynulleidfaoedd beirniadol yn ddibynnol ar adborth
cyfeirio at ffynonellau o wybodaeth a ddefnyddir, yn y modd priodol
gwneud newidiadau manwl a phenodol yn seiliedig ar adborth a hunanwerthuso, lle bo hynny'n berthnasol.
</v>
      </c>
      <c r="T112" s="241">
        <v>1</v>
      </c>
      <c r="U112" s="244"/>
      <c r="V112" s="237"/>
      <c r="W112" s="1"/>
      <c r="X112" s="1"/>
      <c r="Y112" s="1"/>
      <c r="Z112" s="1"/>
      <c r="AA112" s="1"/>
      <c r="AB112" s="1"/>
      <c r="AC112" s="1"/>
    </row>
    <row r="113" spans="1:29" ht="15" customHeight="1">
      <c r="A113" s="1"/>
      <c r="B113" s="282"/>
      <c r="C113" s="224"/>
      <c r="D113" s="291"/>
      <c r="E113" s="242"/>
      <c r="F113" s="247"/>
      <c r="G113" s="224"/>
      <c r="H113" s="242"/>
      <c r="I113" s="247"/>
      <c r="J113" s="250"/>
      <c r="K113" s="242"/>
      <c r="L113" s="247"/>
      <c r="M113" s="224"/>
      <c r="N113" s="242"/>
      <c r="O113" s="240"/>
      <c r="P113" s="224"/>
      <c r="Q113" s="242"/>
      <c r="R113" s="240"/>
      <c r="S113" s="224"/>
      <c r="T113" s="242"/>
      <c r="U113" s="240"/>
      <c r="V113" s="238"/>
      <c r="W113" s="1"/>
      <c r="X113" s="1"/>
      <c r="Y113" s="1"/>
      <c r="Z113" s="1"/>
      <c r="AA113" s="1"/>
      <c r="AB113" s="1"/>
      <c r="AC113" s="1"/>
    </row>
    <row r="114" spans="1:29" ht="15" customHeight="1">
      <c r="A114" s="1"/>
      <c r="B114" s="282"/>
      <c r="C114" s="224"/>
      <c r="D114" s="291"/>
      <c r="E114" s="242"/>
      <c r="F114" s="247"/>
      <c r="G114" s="224"/>
      <c r="H114" s="242"/>
      <c r="I114" s="247"/>
      <c r="J114" s="250"/>
      <c r="K114" s="242"/>
      <c r="L114" s="247"/>
      <c r="M114" s="224"/>
      <c r="N114" s="242"/>
      <c r="O114" s="240"/>
      <c r="P114" s="224"/>
      <c r="Q114" s="242"/>
      <c r="R114" s="240"/>
      <c r="S114" s="224"/>
      <c r="T114" s="242"/>
      <c r="U114" s="240"/>
      <c r="V114" s="238"/>
      <c r="W114" s="1"/>
      <c r="X114" s="1"/>
      <c r="Y114" s="1"/>
      <c r="Z114" s="1"/>
      <c r="AA114" s="1"/>
      <c r="AB114" s="1"/>
      <c r="AC114" s="1"/>
    </row>
    <row r="115" spans="1:29" ht="15" customHeight="1">
      <c r="A115" s="1"/>
      <c r="B115" s="282"/>
      <c r="C115" s="224"/>
      <c r="D115" s="291"/>
      <c r="E115" s="243"/>
      <c r="F115" s="247"/>
      <c r="G115" s="224"/>
      <c r="H115" s="243"/>
      <c r="I115" s="247"/>
      <c r="J115" s="250"/>
      <c r="K115" s="243"/>
      <c r="L115" s="247"/>
      <c r="M115" s="224"/>
      <c r="N115" s="243"/>
      <c r="O115" s="240"/>
      <c r="P115" s="224"/>
      <c r="Q115" s="243"/>
      <c r="R115" s="240"/>
      <c r="S115" s="224"/>
      <c r="T115" s="243"/>
      <c r="U115" s="240"/>
      <c r="V115" s="238"/>
      <c r="W115" s="1"/>
      <c r="X115" s="1"/>
      <c r="Y115" s="1"/>
      <c r="Z115" s="1"/>
      <c r="AA115" s="1"/>
      <c r="AB115" s="1"/>
      <c r="AC115" s="1"/>
    </row>
    <row r="116" spans="1:29" ht="15" customHeight="1">
      <c r="A116" s="1"/>
      <c r="B116" s="282"/>
      <c r="C116" s="224"/>
      <c r="D116" s="291"/>
      <c r="E116" s="241">
        <v>2</v>
      </c>
      <c r="F116" s="266"/>
      <c r="G116" s="224"/>
      <c r="H116" s="241">
        <v>2</v>
      </c>
      <c r="I116" s="248"/>
      <c r="J116" s="250"/>
      <c r="K116" s="241">
        <v>2</v>
      </c>
      <c r="L116" s="248"/>
      <c r="M116" s="224"/>
      <c r="N116" s="241">
        <v>2</v>
      </c>
      <c r="O116" s="239"/>
      <c r="P116" s="224"/>
      <c r="Q116" s="241">
        <v>2</v>
      </c>
      <c r="R116" s="239"/>
      <c r="S116" s="224"/>
      <c r="T116" s="241">
        <v>2</v>
      </c>
      <c r="U116" s="239"/>
      <c r="V116" s="237"/>
      <c r="W116" s="1"/>
      <c r="X116" s="1"/>
      <c r="Y116" s="1"/>
      <c r="Z116" s="1"/>
      <c r="AA116" s="1"/>
      <c r="AB116" s="1"/>
      <c r="AC116" s="1"/>
    </row>
    <row r="117" spans="1:29" ht="15" customHeight="1">
      <c r="A117" s="1"/>
      <c r="B117" s="282"/>
      <c r="C117" s="224"/>
      <c r="D117" s="291"/>
      <c r="E117" s="242"/>
      <c r="F117" s="247"/>
      <c r="G117" s="224"/>
      <c r="H117" s="242"/>
      <c r="I117" s="247"/>
      <c r="J117" s="250"/>
      <c r="K117" s="242"/>
      <c r="L117" s="247"/>
      <c r="M117" s="224"/>
      <c r="N117" s="242"/>
      <c r="O117" s="240"/>
      <c r="P117" s="224"/>
      <c r="Q117" s="242"/>
      <c r="R117" s="240"/>
      <c r="S117" s="224"/>
      <c r="T117" s="242"/>
      <c r="U117" s="240"/>
      <c r="V117" s="238"/>
      <c r="W117" s="1"/>
      <c r="X117" s="1"/>
      <c r="Y117" s="1"/>
      <c r="Z117" s="1"/>
      <c r="AA117" s="1"/>
      <c r="AB117" s="1"/>
      <c r="AC117" s="1"/>
    </row>
    <row r="118" spans="1:29" ht="15" customHeight="1">
      <c r="A118" s="1"/>
      <c r="B118" s="282"/>
      <c r="C118" s="224"/>
      <c r="D118" s="291"/>
      <c r="E118" s="242"/>
      <c r="F118" s="247"/>
      <c r="G118" s="224"/>
      <c r="H118" s="242"/>
      <c r="I118" s="247"/>
      <c r="J118" s="250"/>
      <c r="K118" s="242"/>
      <c r="L118" s="247"/>
      <c r="M118" s="224"/>
      <c r="N118" s="242"/>
      <c r="O118" s="240"/>
      <c r="P118" s="224"/>
      <c r="Q118" s="242"/>
      <c r="R118" s="240"/>
      <c r="S118" s="224"/>
      <c r="T118" s="242"/>
      <c r="U118" s="240"/>
      <c r="V118" s="238"/>
      <c r="W118" s="1"/>
      <c r="X118" s="1"/>
      <c r="Y118" s="1"/>
      <c r="Z118" s="1"/>
      <c r="AA118" s="1"/>
      <c r="AB118" s="1"/>
      <c r="AC118" s="1"/>
    </row>
    <row r="119" spans="1:29" ht="15" customHeight="1">
      <c r="A119" s="1"/>
      <c r="B119" s="282"/>
      <c r="C119" s="224"/>
      <c r="D119" s="291"/>
      <c r="E119" s="243"/>
      <c r="F119" s="247"/>
      <c r="G119" s="224"/>
      <c r="H119" s="243"/>
      <c r="I119" s="247"/>
      <c r="J119" s="250"/>
      <c r="K119" s="243"/>
      <c r="L119" s="247"/>
      <c r="M119" s="224"/>
      <c r="N119" s="243"/>
      <c r="O119" s="240"/>
      <c r="P119" s="224"/>
      <c r="Q119" s="243"/>
      <c r="R119" s="240"/>
      <c r="S119" s="224"/>
      <c r="T119" s="243"/>
      <c r="U119" s="240"/>
      <c r="V119" s="238"/>
      <c r="W119" s="1"/>
      <c r="X119" s="1"/>
      <c r="Y119" s="1"/>
      <c r="Z119" s="1"/>
      <c r="AA119" s="1"/>
      <c r="AB119" s="1"/>
      <c r="AC119" s="1"/>
    </row>
    <row r="120" spans="1:29" ht="15" customHeight="1">
      <c r="A120" s="1"/>
      <c r="B120" s="282"/>
      <c r="C120" s="224"/>
      <c r="D120" s="291"/>
      <c r="E120" s="241">
        <v>3</v>
      </c>
      <c r="F120" s="266"/>
      <c r="G120" s="224"/>
      <c r="H120" s="241">
        <v>3</v>
      </c>
      <c r="I120" s="248"/>
      <c r="J120" s="250"/>
      <c r="K120" s="241">
        <v>3</v>
      </c>
      <c r="L120" s="248"/>
      <c r="M120" s="224"/>
      <c r="N120" s="241">
        <v>3</v>
      </c>
      <c r="O120" s="239"/>
      <c r="P120" s="224"/>
      <c r="Q120" s="241">
        <v>3</v>
      </c>
      <c r="R120" s="239"/>
      <c r="S120" s="224"/>
      <c r="T120" s="241">
        <v>3</v>
      </c>
      <c r="U120" s="239"/>
      <c r="V120" s="237"/>
      <c r="W120" s="1"/>
      <c r="X120" s="1"/>
      <c r="Y120" s="1"/>
      <c r="Z120" s="1"/>
      <c r="AA120" s="1"/>
      <c r="AB120" s="1"/>
      <c r="AC120" s="1"/>
    </row>
    <row r="121" spans="1:29" ht="15" customHeight="1">
      <c r="A121" s="1"/>
      <c r="B121" s="282"/>
      <c r="C121" s="224"/>
      <c r="D121" s="291"/>
      <c r="E121" s="242"/>
      <c r="F121" s="247"/>
      <c r="G121" s="224"/>
      <c r="H121" s="242"/>
      <c r="I121" s="247"/>
      <c r="J121" s="250"/>
      <c r="K121" s="242"/>
      <c r="L121" s="247"/>
      <c r="M121" s="224"/>
      <c r="N121" s="242"/>
      <c r="O121" s="240"/>
      <c r="P121" s="224"/>
      <c r="Q121" s="242"/>
      <c r="R121" s="240"/>
      <c r="S121" s="224"/>
      <c r="T121" s="242"/>
      <c r="U121" s="240"/>
      <c r="V121" s="238"/>
      <c r="W121" s="1"/>
      <c r="X121" s="1"/>
      <c r="Y121" s="1"/>
      <c r="Z121" s="1"/>
      <c r="AA121" s="1"/>
      <c r="AB121" s="1"/>
      <c r="AC121" s="1"/>
    </row>
    <row r="122" spans="1:29" ht="15" customHeight="1">
      <c r="A122" s="1"/>
      <c r="B122" s="282"/>
      <c r="C122" s="224"/>
      <c r="D122" s="291"/>
      <c r="E122" s="242"/>
      <c r="F122" s="247"/>
      <c r="G122" s="224"/>
      <c r="H122" s="242"/>
      <c r="I122" s="247"/>
      <c r="J122" s="250"/>
      <c r="K122" s="242"/>
      <c r="L122" s="247"/>
      <c r="M122" s="224"/>
      <c r="N122" s="242"/>
      <c r="O122" s="240"/>
      <c r="P122" s="224"/>
      <c r="Q122" s="242"/>
      <c r="R122" s="240"/>
      <c r="S122" s="224"/>
      <c r="T122" s="242"/>
      <c r="U122" s="240"/>
      <c r="V122" s="238"/>
      <c r="W122" s="1"/>
      <c r="X122" s="1"/>
      <c r="Y122" s="1"/>
      <c r="Z122" s="1"/>
      <c r="AA122" s="1"/>
      <c r="AB122" s="1"/>
      <c r="AC122" s="1"/>
    </row>
    <row r="123" spans="1:29" ht="15" customHeight="1">
      <c r="A123" s="1"/>
      <c r="B123" s="283"/>
      <c r="C123" s="225"/>
      <c r="D123" s="291"/>
      <c r="E123" s="243"/>
      <c r="F123" s="247"/>
      <c r="G123" s="225"/>
      <c r="H123" s="243"/>
      <c r="I123" s="247"/>
      <c r="J123" s="251"/>
      <c r="K123" s="243"/>
      <c r="L123" s="247"/>
      <c r="M123" s="225"/>
      <c r="N123" s="243"/>
      <c r="O123" s="240"/>
      <c r="P123" s="225"/>
      <c r="Q123" s="243"/>
      <c r="R123" s="240"/>
      <c r="S123" s="225"/>
      <c r="T123" s="243"/>
      <c r="U123" s="240"/>
      <c r="V123" s="238"/>
      <c r="W123" s="1"/>
      <c r="X123" s="1"/>
      <c r="Y123" s="1"/>
      <c r="Z123" s="1"/>
      <c r="AA123" s="1"/>
      <c r="AB123" s="1"/>
      <c r="AC123" s="1"/>
    </row>
    <row r="124" spans="1:29" ht="15" customHeight="1">
      <c r="A124" s="1"/>
      <c r="B124" s="285" t="str">
        <f ca="1">OFFSET(INDIRECT($B200),27,0)</f>
        <v xml:space="preserve">4. Data a meddwl cyfrifiadurol </v>
      </c>
      <c r="C124" s="223" t="str">
        <f ca="1">OFFSET(INDIRECT($B200),27,2)</f>
        <v>Datrys problemau a modelu</v>
      </c>
      <c r="D124" s="268" t="str">
        <f ca="1">OFFSET(INDIRECT($B$200),27,14)</f>
        <v xml:space="preserve">dangos sut y mae rhaglenni'n rhedeg drwy ddilyn dilyniant o gyfarwyddiadau i'r gair ac yn ei drefn
dangos sut mae algorithm yn ddefnyddiol o ran cynrychioli datrysiad i broblem drwy ei brofi
deall bod newid cyfarwyddiadau yn gallu effeithio ar broses, neu hyd yn oed roi terfyn arni; e.e. gall newid cyfarwyddiadau o gwmpas mewn rhaglen gynhyrchu canlyniadau annisgwyl neu achosi i'r rhaglen fethu yn gyfangwbl.
</v>
      </c>
      <c r="E124" s="241">
        <v>1</v>
      </c>
      <c r="F124" s="237"/>
      <c r="G124" s="245" t="str">
        <f ca="1">OFFSET(INDIRECT($B200),27,15)</f>
        <v xml:space="preserve">pennu gwahanol rannau o broses, e.e. newidynnau, lŵpiau, datganiadau achos, a sylwadau
rhagweld canlyniad proses ar ôl newid y mewnbwn, e.e. rhagweld effaith newid/golygu set o gyfarwyddiadau
addasu siart llif i newid amrywiolion algorithm, e.e. ychwanegu proses neu gyfrwr i gynyddu neu leihau gwerthoedd.
</v>
      </c>
      <c r="H124" s="241">
        <v>1</v>
      </c>
      <c r="I124" s="246"/>
      <c r="J124" s="249" t="str">
        <f ca="1">OFFSET(INDIRECT($B200),27,16)</f>
        <v xml:space="preserve">pennu patrymau a chyfleoedd ar gyfer ailddefnyddio cod (cyfarwyddiadau), e.e. rhannau o ddull neu restr gyfarwyddyd y gellir ei defnyddio i ddatrys problemau tebyg mewn gwahanol sefyllfaoedd/systemau
meddwl yn rhesymegol am broblem i ddod o hyd i ddatrysiad, e.e. esbonio a chyfiawnhau pam fod datrysiad i broblem yn briodol
addasu siart llif i newid rheolau algorithm, e.e. addasu cyflyrau gweithredoedd ar siart llif, er enghraifft newid ffiniau cyfrwr mewn lŵp i newid sut y mae'r rhaglen yn gweithio
newid algorithm a rhagweld y canlyniad.
</v>
      </c>
      <c r="K124" s="241">
        <v>1</v>
      </c>
      <c r="L124" s="246"/>
      <c r="M124" s="252" t="str">
        <f ca="1">OFFSET(INDIRECT($B200),27,17)</f>
        <v xml:space="preserve">dadelfennu prosesau cymhleth a phennu gweithrediadau rhannau unigol, e.e. sawl WHILE, FOR ac IF mewn amgylcheddau rhaglennu seiliedig naill ai ar destun neu ar flociau
dilyn cyfarwyddiadau ysgrifenedig neu siartiau llif a roddir i bennu swyddogaeth neu allbwn proses
cydnabod bod algorithmau’n agnostig o ran iaith
dilyn a datblygu datrysiadau rhesymegol, e.e. gallu arddangos sut y gellid datrys problem gan ddefnyddio dull priodol
canfod a chywiro camgymeriadau syml mewn algorithm e.e. canfod a chywiro camgymeriad 'cystrawennol', er enghraifft pan fo hafalnod ar goll neu enwau newidiol wedi'u sillafu'n anghywir.
</v>
      </c>
      <c r="N124" s="241">
        <v>1</v>
      </c>
      <c r="O124" s="244"/>
      <c r="P124" s="245" t="str">
        <f ca="1">OFFSET(INDIRECT($B200),27,18)</f>
        <v xml:space="preserve">yn annibynnol, creu a dylunio modelau ac esbonio sut y maent yn adlewyrchu problemau yn y byd go iawn, e.e. dewis dull i gyfleu problem, megis siart llif neu daenlen, a'i ddefnyddio'n gywir
dilyn a datblygu datrysiadau rhesymegol i bennu gweithredoedd ac allbwn rhaglen/proses, e.e. dilyn ffug-god neu siart llif i sicrhau canlyniad, datblygu dilyniant ysgrifenedig o'r camau y gellid ei ddilyn.
</v>
      </c>
      <c r="Q124" s="241">
        <v>1</v>
      </c>
      <c r="R124" s="244"/>
      <c r="S124" s="245" t="str">
        <f ca="1">OFFSET(INDIRECT($B200),27,19)</f>
        <v>arddangos manteision defnyddio rhan o gyfarwyddiadau neu ddulliau (ffwythiannau/gweithdrefnau), neu gyfarwyddiadau neu ddulliau cyfan, wrth ddatrys problem, e.e. gwahanu adrannau o broblem a'u nôl pan fydd angen.</v>
      </c>
      <c r="T124" s="241">
        <v>1</v>
      </c>
      <c r="U124" s="244"/>
      <c r="V124" s="237"/>
      <c r="W124" s="1"/>
      <c r="X124" s="1"/>
      <c r="Y124" s="1"/>
      <c r="Z124" s="1"/>
      <c r="AA124" s="1"/>
      <c r="AB124" s="1"/>
      <c r="AC124" s="1"/>
    </row>
    <row r="125" spans="1:29" ht="15" customHeight="1">
      <c r="A125" s="1"/>
      <c r="B125" s="286"/>
      <c r="C125" s="224"/>
      <c r="D125" s="291"/>
      <c r="E125" s="242"/>
      <c r="F125" s="247"/>
      <c r="G125" s="224"/>
      <c r="H125" s="242"/>
      <c r="I125" s="247"/>
      <c r="J125" s="250"/>
      <c r="K125" s="242"/>
      <c r="L125" s="247"/>
      <c r="M125" s="253"/>
      <c r="N125" s="242"/>
      <c r="O125" s="240"/>
      <c r="P125" s="224"/>
      <c r="Q125" s="242"/>
      <c r="R125" s="240"/>
      <c r="S125" s="224"/>
      <c r="T125" s="242"/>
      <c r="U125" s="240"/>
      <c r="V125" s="238"/>
      <c r="W125" s="1"/>
      <c r="X125" s="1"/>
      <c r="Y125" s="1"/>
      <c r="Z125" s="1"/>
      <c r="AA125" s="1"/>
      <c r="AB125" s="1"/>
      <c r="AC125" s="1"/>
    </row>
    <row r="126" spans="1:29" ht="15" customHeight="1">
      <c r="A126" s="1"/>
      <c r="B126" s="286"/>
      <c r="C126" s="224"/>
      <c r="D126" s="291"/>
      <c r="E126" s="242"/>
      <c r="F126" s="247"/>
      <c r="G126" s="224"/>
      <c r="H126" s="242"/>
      <c r="I126" s="247"/>
      <c r="J126" s="250"/>
      <c r="K126" s="242"/>
      <c r="L126" s="247"/>
      <c r="M126" s="253"/>
      <c r="N126" s="242"/>
      <c r="O126" s="240"/>
      <c r="P126" s="224"/>
      <c r="Q126" s="242"/>
      <c r="R126" s="240"/>
      <c r="S126" s="224"/>
      <c r="T126" s="242"/>
      <c r="U126" s="240"/>
      <c r="V126" s="238"/>
      <c r="W126" s="1"/>
      <c r="X126" s="1"/>
      <c r="Y126" s="1"/>
      <c r="Z126" s="1"/>
      <c r="AA126" s="1"/>
      <c r="AB126" s="1"/>
      <c r="AC126" s="1"/>
    </row>
    <row r="127" spans="1:29" ht="15" customHeight="1">
      <c r="A127" s="1"/>
      <c r="B127" s="286"/>
      <c r="C127" s="224"/>
      <c r="D127" s="291"/>
      <c r="E127" s="243"/>
      <c r="F127" s="247"/>
      <c r="G127" s="224"/>
      <c r="H127" s="243"/>
      <c r="I127" s="247"/>
      <c r="J127" s="250"/>
      <c r="K127" s="243"/>
      <c r="L127" s="247"/>
      <c r="M127" s="253"/>
      <c r="N127" s="243"/>
      <c r="O127" s="240"/>
      <c r="P127" s="224"/>
      <c r="Q127" s="243"/>
      <c r="R127" s="240"/>
      <c r="S127" s="224"/>
      <c r="T127" s="243"/>
      <c r="U127" s="240"/>
      <c r="V127" s="238"/>
      <c r="W127" s="1"/>
      <c r="X127" s="1"/>
      <c r="Y127" s="1"/>
      <c r="Z127" s="1"/>
      <c r="AA127" s="1"/>
      <c r="AB127" s="1"/>
      <c r="AC127" s="1"/>
    </row>
    <row r="128" spans="1:29" ht="15" customHeight="1">
      <c r="A128" s="1"/>
      <c r="B128" s="286"/>
      <c r="C128" s="224"/>
      <c r="D128" s="291"/>
      <c r="E128" s="241">
        <v>2</v>
      </c>
      <c r="F128" s="266"/>
      <c r="G128" s="224"/>
      <c r="H128" s="241">
        <v>2</v>
      </c>
      <c r="I128" s="248"/>
      <c r="J128" s="250"/>
      <c r="K128" s="241">
        <v>2</v>
      </c>
      <c r="L128" s="248"/>
      <c r="M128" s="253"/>
      <c r="N128" s="241">
        <v>2</v>
      </c>
      <c r="O128" s="239"/>
      <c r="P128" s="224"/>
      <c r="Q128" s="241">
        <v>2</v>
      </c>
      <c r="R128" s="239"/>
      <c r="S128" s="224"/>
      <c r="T128" s="241">
        <v>2</v>
      </c>
      <c r="U128" s="239"/>
      <c r="V128" s="237"/>
      <c r="W128" s="1"/>
      <c r="X128" s="1"/>
      <c r="Y128" s="1"/>
      <c r="Z128" s="1"/>
      <c r="AA128" s="1"/>
      <c r="AB128" s="1"/>
      <c r="AC128" s="1"/>
    </row>
    <row r="129" spans="1:29" ht="15" customHeight="1">
      <c r="A129" s="1"/>
      <c r="B129" s="286"/>
      <c r="C129" s="224"/>
      <c r="D129" s="291"/>
      <c r="E129" s="242"/>
      <c r="F129" s="247"/>
      <c r="G129" s="224"/>
      <c r="H129" s="242"/>
      <c r="I129" s="247"/>
      <c r="J129" s="250"/>
      <c r="K129" s="242"/>
      <c r="L129" s="247"/>
      <c r="M129" s="253"/>
      <c r="N129" s="242"/>
      <c r="O129" s="240"/>
      <c r="P129" s="224"/>
      <c r="Q129" s="242"/>
      <c r="R129" s="240"/>
      <c r="S129" s="224"/>
      <c r="T129" s="242"/>
      <c r="U129" s="240"/>
      <c r="V129" s="238"/>
      <c r="W129" s="1"/>
      <c r="X129" s="1"/>
      <c r="Y129" s="1"/>
      <c r="Z129" s="1"/>
      <c r="AA129" s="1"/>
      <c r="AB129" s="1"/>
      <c r="AC129" s="1"/>
    </row>
    <row r="130" spans="1:29" ht="15" customHeight="1">
      <c r="A130" s="1"/>
      <c r="B130" s="286"/>
      <c r="C130" s="224"/>
      <c r="D130" s="291"/>
      <c r="E130" s="242"/>
      <c r="F130" s="247"/>
      <c r="G130" s="224"/>
      <c r="H130" s="242"/>
      <c r="I130" s="247"/>
      <c r="J130" s="250"/>
      <c r="K130" s="242"/>
      <c r="L130" s="247"/>
      <c r="M130" s="253"/>
      <c r="N130" s="242"/>
      <c r="O130" s="240"/>
      <c r="P130" s="224"/>
      <c r="Q130" s="242"/>
      <c r="R130" s="240"/>
      <c r="S130" s="224"/>
      <c r="T130" s="242"/>
      <c r="U130" s="240"/>
      <c r="V130" s="238"/>
      <c r="W130" s="1"/>
      <c r="X130" s="1"/>
      <c r="Y130" s="1"/>
      <c r="Z130" s="1"/>
      <c r="AA130" s="1"/>
      <c r="AB130" s="1"/>
      <c r="AC130" s="1"/>
    </row>
    <row r="131" spans="1:29" ht="15" customHeight="1">
      <c r="A131" s="1"/>
      <c r="B131" s="286"/>
      <c r="C131" s="224"/>
      <c r="D131" s="291"/>
      <c r="E131" s="243"/>
      <c r="F131" s="247"/>
      <c r="G131" s="224"/>
      <c r="H131" s="243"/>
      <c r="I131" s="247"/>
      <c r="J131" s="250"/>
      <c r="K131" s="243"/>
      <c r="L131" s="247"/>
      <c r="M131" s="253"/>
      <c r="N131" s="243"/>
      <c r="O131" s="240"/>
      <c r="P131" s="224"/>
      <c r="Q131" s="243"/>
      <c r="R131" s="240"/>
      <c r="S131" s="224"/>
      <c r="T131" s="243"/>
      <c r="U131" s="240"/>
      <c r="V131" s="238"/>
      <c r="W131" s="1"/>
      <c r="X131" s="1"/>
      <c r="Y131" s="1"/>
      <c r="Z131" s="1"/>
      <c r="AA131" s="1"/>
      <c r="AB131" s="1"/>
      <c r="AC131" s="1"/>
    </row>
    <row r="132" spans="1:29" ht="15" customHeight="1">
      <c r="A132" s="1"/>
      <c r="B132" s="286"/>
      <c r="C132" s="224"/>
      <c r="D132" s="291"/>
      <c r="E132" s="241">
        <v>3</v>
      </c>
      <c r="F132" s="266"/>
      <c r="G132" s="224"/>
      <c r="H132" s="241">
        <v>3</v>
      </c>
      <c r="I132" s="248"/>
      <c r="J132" s="250"/>
      <c r="K132" s="241">
        <v>3</v>
      </c>
      <c r="L132" s="248"/>
      <c r="M132" s="253"/>
      <c r="N132" s="241">
        <v>3</v>
      </c>
      <c r="O132" s="239"/>
      <c r="P132" s="224"/>
      <c r="Q132" s="241">
        <v>3</v>
      </c>
      <c r="R132" s="239"/>
      <c r="S132" s="224"/>
      <c r="T132" s="241">
        <v>3</v>
      </c>
      <c r="U132" s="239"/>
      <c r="V132" s="237"/>
      <c r="W132" s="1"/>
      <c r="X132" s="1"/>
      <c r="Y132" s="1"/>
      <c r="Z132" s="1"/>
      <c r="AA132" s="1"/>
      <c r="AB132" s="1"/>
      <c r="AC132" s="1"/>
    </row>
    <row r="133" spans="1:29" ht="15" customHeight="1">
      <c r="A133" s="1"/>
      <c r="B133" s="286"/>
      <c r="C133" s="224"/>
      <c r="D133" s="291"/>
      <c r="E133" s="242"/>
      <c r="F133" s="247"/>
      <c r="G133" s="224"/>
      <c r="H133" s="242"/>
      <c r="I133" s="247"/>
      <c r="J133" s="250"/>
      <c r="K133" s="242"/>
      <c r="L133" s="247"/>
      <c r="M133" s="253"/>
      <c r="N133" s="242"/>
      <c r="O133" s="240"/>
      <c r="P133" s="224"/>
      <c r="Q133" s="242"/>
      <c r="R133" s="240"/>
      <c r="S133" s="224"/>
      <c r="T133" s="242"/>
      <c r="U133" s="240"/>
      <c r="V133" s="238"/>
      <c r="W133" s="1"/>
      <c r="X133" s="1"/>
      <c r="Y133" s="1"/>
      <c r="Z133" s="1"/>
      <c r="AA133" s="1"/>
      <c r="AB133" s="1"/>
      <c r="AC133" s="1"/>
    </row>
    <row r="134" spans="1:29" ht="15" customHeight="1">
      <c r="A134" s="1"/>
      <c r="B134" s="286"/>
      <c r="C134" s="224"/>
      <c r="D134" s="291"/>
      <c r="E134" s="242"/>
      <c r="F134" s="247"/>
      <c r="G134" s="224"/>
      <c r="H134" s="242"/>
      <c r="I134" s="247"/>
      <c r="J134" s="250"/>
      <c r="K134" s="242"/>
      <c r="L134" s="247"/>
      <c r="M134" s="253"/>
      <c r="N134" s="242"/>
      <c r="O134" s="240"/>
      <c r="P134" s="224"/>
      <c r="Q134" s="242"/>
      <c r="R134" s="240"/>
      <c r="S134" s="224"/>
      <c r="T134" s="242"/>
      <c r="U134" s="240"/>
      <c r="V134" s="238"/>
      <c r="W134" s="1"/>
      <c r="X134" s="1"/>
      <c r="Y134" s="1"/>
      <c r="Z134" s="1"/>
      <c r="AA134" s="1"/>
      <c r="AB134" s="1"/>
      <c r="AC134" s="1"/>
    </row>
    <row r="135" spans="1:29" ht="42" customHeight="1">
      <c r="A135" s="1"/>
      <c r="B135" s="286"/>
      <c r="C135" s="225"/>
      <c r="D135" s="291"/>
      <c r="E135" s="243"/>
      <c r="F135" s="247"/>
      <c r="G135" s="225"/>
      <c r="H135" s="243"/>
      <c r="I135" s="247"/>
      <c r="J135" s="251"/>
      <c r="K135" s="243"/>
      <c r="L135" s="247"/>
      <c r="M135" s="254"/>
      <c r="N135" s="243"/>
      <c r="O135" s="240"/>
      <c r="P135" s="225"/>
      <c r="Q135" s="243"/>
      <c r="R135" s="240"/>
      <c r="S135" s="225"/>
      <c r="T135" s="243"/>
      <c r="U135" s="240"/>
      <c r="V135" s="238"/>
      <c r="W135" s="1"/>
      <c r="X135" s="1"/>
      <c r="Y135" s="1"/>
      <c r="Z135" s="1"/>
      <c r="AA135" s="1"/>
      <c r="AB135" s="1"/>
      <c r="AC135" s="1"/>
    </row>
    <row r="136" spans="1:29" ht="15" customHeight="1">
      <c r="A136" s="1"/>
      <c r="B136" s="286"/>
      <c r="C136" s="223" t="str">
        <f ca="1">OFFSET(INDIRECT($B200),29,2)</f>
        <v>Llythrennedd gwybodaeth a data</v>
      </c>
      <c r="D136" s="268" t="str">
        <f ca="1">OFFSET(INDIRECT($B$200),29,14)</f>
        <v>adeiladu a holi setiau data i brofi neu gefnogi ymchwiliad.</v>
      </c>
      <c r="E136" s="241">
        <v>1</v>
      </c>
      <c r="F136" s="237"/>
      <c r="G136" s="245" t="str">
        <f ca="1">OFFSET(INDIRECT($B200),29,15)</f>
        <v xml:space="preserve">creu ffurflen cipio data, casglu data, chwilio data a chreu cronfa ddata neu daenlen gyda'r dull mewnbynnu data priodol.
</v>
      </c>
      <c r="H136" s="241">
        <v>1</v>
      </c>
      <c r="I136" s="246"/>
      <c r="J136" s="249" t="str">
        <f ca="1">OFFSET(INDIRECT($B200),29,16)</f>
        <v xml:space="preserve">llunio tablau amlder ar gyfer setiau data, wedi'u grwpio lle bo hynny'n briodol ac yn perfformio dadansoddiad syml ar setiau data.
</v>
      </c>
      <c r="K136" s="241">
        <v>1</v>
      </c>
      <c r="L136" s="246"/>
      <c r="M136" s="245" t="str">
        <f ca="1">OFFSET(INDIRECT($B200),29,17)</f>
        <v xml:space="preserve">chwilio drwy setiau data mawr a nodi tueddiadau lle bo'n briodol.
</v>
      </c>
      <c r="N136" s="241">
        <v>1</v>
      </c>
      <c r="O136" s="244"/>
      <c r="P136" s="245" t="str">
        <f ca="1">OFFSET(INDIRECT($B200),29,18)</f>
        <v xml:space="preserve">defnyddio data i egluro ac ychwanegu dilysrwydd i'r casgliad a lle bo'n bosibl addasu'r casgliad a'r/neu'r ddamcaniaeth.
</v>
      </c>
      <c r="Q136" s="241">
        <v>1</v>
      </c>
      <c r="R136" s="244"/>
      <c r="S136" s="245" t="str">
        <f ca="1">OFFSET(INDIRECT($B200),29,19)</f>
        <v xml:space="preserve">defnyddio rhaglenni priodol i gynhyrchu tystiolaeth ystadegol yn seiliedig ar eu data eu hunain a gasglwyd/y senario a nodwyd a chyfiawnhau rhesymu.
</v>
      </c>
      <c r="T136" s="241">
        <v>1</v>
      </c>
      <c r="U136" s="244"/>
      <c r="V136" s="237"/>
      <c r="W136" s="1"/>
      <c r="X136" s="1"/>
      <c r="Y136" s="1"/>
      <c r="Z136" s="1"/>
      <c r="AA136" s="1"/>
      <c r="AB136" s="1"/>
      <c r="AC136" s="1"/>
    </row>
    <row r="137" spans="1:29" ht="15" customHeight="1">
      <c r="A137" s="1"/>
      <c r="B137" s="286"/>
      <c r="C137" s="224"/>
      <c r="D137" s="291"/>
      <c r="E137" s="242"/>
      <c r="F137" s="247"/>
      <c r="G137" s="224"/>
      <c r="H137" s="242"/>
      <c r="I137" s="247"/>
      <c r="J137" s="250"/>
      <c r="K137" s="242"/>
      <c r="L137" s="247"/>
      <c r="M137" s="224"/>
      <c r="N137" s="242"/>
      <c r="O137" s="240"/>
      <c r="P137" s="224"/>
      <c r="Q137" s="242"/>
      <c r="R137" s="240"/>
      <c r="S137" s="224"/>
      <c r="T137" s="242"/>
      <c r="U137" s="240"/>
      <c r="V137" s="238"/>
      <c r="W137" s="1"/>
      <c r="X137" s="1"/>
      <c r="Y137" s="1"/>
      <c r="Z137" s="1"/>
      <c r="AA137" s="1"/>
      <c r="AB137" s="1"/>
      <c r="AC137" s="1"/>
    </row>
    <row r="138" spans="1:29" ht="15" customHeight="1">
      <c r="A138" s="1"/>
      <c r="B138" s="286"/>
      <c r="C138" s="224"/>
      <c r="D138" s="291"/>
      <c r="E138" s="242"/>
      <c r="F138" s="247"/>
      <c r="G138" s="224"/>
      <c r="H138" s="242"/>
      <c r="I138" s="247"/>
      <c r="J138" s="250"/>
      <c r="K138" s="242"/>
      <c r="L138" s="247"/>
      <c r="M138" s="224"/>
      <c r="N138" s="242"/>
      <c r="O138" s="240"/>
      <c r="P138" s="224"/>
      <c r="Q138" s="242"/>
      <c r="R138" s="240"/>
      <c r="S138" s="224"/>
      <c r="T138" s="242"/>
      <c r="U138" s="240"/>
      <c r="V138" s="238"/>
      <c r="W138" s="1"/>
      <c r="X138" s="1"/>
      <c r="Y138" s="1"/>
      <c r="Z138" s="1"/>
      <c r="AA138" s="1"/>
      <c r="AB138" s="1"/>
      <c r="AC138" s="1"/>
    </row>
    <row r="139" spans="1:29" ht="15" customHeight="1">
      <c r="A139" s="1"/>
      <c r="B139" s="286"/>
      <c r="C139" s="224"/>
      <c r="D139" s="291"/>
      <c r="E139" s="243"/>
      <c r="F139" s="247"/>
      <c r="G139" s="224"/>
      <c r="H139" s="243"/>
      <c r="I139" s="247"/>
      <c r="J139" s="250"/>
      <c r="K139" s="243"/>
      <c r="L139" s="247"/>
      <c r="M139" s="224"/>
      <c r="N139" s="243"/>
      <c r="O139" s="240"/>
      <c r="P139" s="224"/>
      <c r="Q139" s="243"/>
      <c r="R139" s="240"/>
      <c r="S139" s="224"/>
      <c r="T139" s="243"/>
      <c r="U139" s="240"/>
      <c r="V139" s="238"/>
      <c r="W139" s="1"/>
      <c r="X139" s="1"/>
      <c r="Y139" s="1"/>
      <c r="Z139" s="1"/>
      <c r="AA139" s="1"/>
      <c r="AB139" s="1"/>
      <c r="AC139" s="1"/>
    </row>
    <row r="140" spans="1:29" ht="15" customHeight="1">
      <c r="A140" s="1"/>
      <c r="B140" s="286"/>
      <c r="C140" s="224"/>
      <c r="D140" s="291"/>
      <c r="E140" s="241">
        <v>2</v>
      </c>
      <c r="F140" s="266"/>
      <c r="G140" s="224"/>
      <c r="H140" s="241">
        <v>2</v>
      </c>
      <c r="I140" s="248"/>
      <c r="J140" s="250"/>
      <c r="K140" s="241">
        <v>2</v>
      </c>
      <c r="L140" s="248"/>
      <c r="M140" s="224"/>
      <c r="N140" s="241">
        <v>2</v>
      </c>
      <c r="O140" s="239"/>
      <c r="P140" s="224"/>
      <c r="Q140" s="241">
        <v>2</v>
      </c>
      <c r="R140" s="239"/>
      <c r="S140" s="224"/>
      <c r="T140" s="241">
        <v>2</v>
      </c>
      <c r="U140" s="239"/>
      <c r="V140" s="237"/>
      <c r="W140" s="1"/>
      <c r="X140" s="1"/>
      <c r="Y140" s="1"/>
      <c r="Z140" s="1"/>
      <c r="AA140" s="1"/>
      <c r="AB140" s="1"/>
      <c r="AC140" s="1"/>
    </row>
    <row r="141" spans="1:29" ht="15" customHeight="1">
      <c r="A141" s="1"/>
      <c r="B141" s="286"/>
      <c r="C141" s="224"/>
      <c r="D141" s="291"/>
      <c r="E141" s="242"/>
      <c r="F141" s="247"/>
      <c r="G141" s="224"/>
      <c r="H141" s="242"/>
      <c r="I141" s="247"/>
      <c r="J141" s="250"/>
      <c r="K141" s="242"/>
      <c r="L141" s="247"/>
      <c r="M141" s="224"/>
      <c r="N141" s="242"/>
      <c r="O141" s="240"/>
      <c r="P141" s="224"/>
      <c r="Q141" s="242"/>
      <c r="R141" s="240"/>
      <c r="S141" s="224"/>
      <c r="T141" s="242"/>
      <c r="U141" s="240"/>
      <c r="V141" s="238"/>
      <c r="W141" s="1"/>
      <c r="X141" s="1"/>
      <c r="Y141" s="1"/>
      <c r="Z141" s="1"/>
      <c r="AA141" s="1"/>
      <c r="AB141" s="1"/>
      <c r="AC141" s="1"/>
    </row>
    <row r="142" spans="1:29" ht="15" customHeight="1">
      <c r="A142" s="1"/>
      <c r="B142" s="286"/>
      <c r="C142" s="224"/>
      <c r="D142" s="291"/>
      <c r="E142" s="242"/>
      <c r="F142" s="247"/>
      <c r="G142" s="224"/>
      <c r="H142" s="242"/>
      <c r="I142" s="247"/>
      <c r="J142" s="250"/>
      <c r="K142" s="242"/>
      <c r="L142" s="247"/>
      <c r="M142" s="224"/>
      <c r="N142" s="242"/>
      <c r="O142" s="240"/>
      <c r="P142" s="224"/>
      <c r="Q142" s="242"/>
      <c r="R142" s="240"/>
      <c r="S142" s="224"/>
      <c r="T142" s="242"/>
      <c r="U142" s="240"/>
      <c r="V142" s="238"/>
      <c r="W142" s="1"/>
      <c r="X142" s="1"/>
      <c r="Y142" s="1"/>
      <c r="Z142" s="1"/>
      <c r="AA142" s="1"/>
      <c r="AB142" s="1"/>
      <c r="AC142" s="1"/>
    </row>
    <row r="143" spans="1:29" ht="15" customHeight="1">
      <c r="A143" s="1"/>
      <c r="B143" s="286"/>
      <c r="C143" s="224"/>
      <c r="D143" s="291"/>
      <c r="E143" s="243"/>
      <c r="F143" s="247"/>
      <c r="G143" s="224"/>
      <c r="H143" s="243"/>
      <c r="I143" s="247"/>
      <c r="J143" s="250"/>
      <c r="K143" s="243"/>
      <c r="L143" s="247"/>
      <c r="M143" s="224"/>
      <c r="N143" s="243"/>
      <c r="O143" s="240"/>
      <c r="P143" s="224"/>
      <c r="Q143" s="243"/>
      <c r="R143" s="240"/>
      <c r="S143" s="224"/>
      <c r="T143" s="243"/>
      <c r="U143" s="240"/>
      <c r="V143" s="238"/>
      <c r="W143" s="1"/>
      <c r="X143" s="1"/>
      <c r="Y143" s="1"/>
      <c r="Z143" s="1"/>
      <c r="AA143" s="1"/>
      <c r="AB143" s="1"/>
      <c r="AC143" s="1"/>
    </row>
    <row r="144" spans="1:29" ht="15" customHeight="1">
      <c r="A144" s="1"/>
      <c r="B144" s="286"/>
      <c r="C144" s="224"/>
      <c r="D144" s="291"/>
      <c r="E144" s="241">
        <v>3</v>
      </c>
      <c r="F144" s="266"/>
      <c r="G144" s="224"/>
      <c r="H144" s="241">
        <v>3</v>
      </c>
      <c r="I144" s="248"/>
      <c r="J144" s="250"/>
      <c r="K144" s="241">
        <v>3</v>
      </c>
      <c r="L144" s="248"/>
      <c r="M144" s="224"/>
      <c r="N144" s="241">
        <v>3</v>
      </c>
      <c r="O144" s="239"/>
      <c r="P144" s="224"/>
      <c r="Q144" s="241">
        <v>3</v>
      </c>
      <c r="R144" s="239"/>
      <c r="S144" s="224"/>
      <c r="T144" s="241">
        <v>3</v>
      </c>
      <c r="U144" s="239"/>
      <c r="V144" s="237"/>
      <c r="W144" s="1"/>
      <c r="X144" s="1"/>
      <c r="Y144" s="1"/>
      <c r="Z144" s="1"/>
      <c r="AA144" s="1"/>
      <c r="AB144" s="1"/>
      <c r="AC144" s="1"/>
    </row>
    <row r="145" spans="1:29" ht="15" customHeight="1">
      <c r="A145" s="1"/>
      <c r="B145" s="286"/>
      <c r="C145" s="224"/>
      <c r="D145" s="291"/>
      <c r="E145" s="242"/>
      <c r="F145" s="247"/>
      <c r="G145" s="224"/>
      <c r="H145" s="242"/>
      <c r="I145" s="247"/>
      <c r="J145" s="250"/>
      <c r="K145" s="242"/>
      <c r="L145" s="247"/>
      <c r="M145" s="224"/>
      <c r="N145" s="242"/>
      <c r="O145" s="240"/>
      <c r="P145" s="224"/>
      <c r="Q145" s="242"/>
      <c r="R145" s="240"/>
      <c r="S145" s="224"/>
      <c r="T145" s="242"/>
      <c r="U145" s="240"/>
      <c r="V145" s="238"/>
      <c r="W145" s="1"/>
      <c r="X145" s="1"/>
      <c r="Y145" s="1"/>
      <c r="Z145" s="1"/>
      <c r="AA145" s="1"/>
      <c r="AB145" s="1"/>
      <c r="AC145" s="1"/>
    </row>
    <row r="146" spans="1:29" ht="15" customHeight="1">
      <c r="A146" s="1"/>
      <c r="B146" s="286"/>
      <c r="C146" s="224"/>
      <c r="D146" s="291"/>
      <c r="E146" s="242"/>
      <c r="F146" s="247"/>
      <c r="G146" s="224"/>
      <c r="H146" s="242"/>
      <c r="I146" s="247"/>
      <c r="J146" s="250"/>
      <c r="K146" s="242"/>
      <c r="L146" s="247"/>
      <c r="M146" s="224"/>
      <c r="N146" s="242"/>
      <c r="O146" s="240"/>
      <c r="P146" s="224"/>
      <c r="Q146" s="242"/>
      <c r="R146" s="240"/>
      <c r="S146" s="224"/>
      <c r="T146" s="242"/>
      <c r="U146" s="240"/>
      <c r="V146" s="238"/>
      <c r="W146" s="1"/>
      <c r="X146" s="1"/>
      <c r="Y146" s="1"/>
      <c r="Z146" s="1"/>
      <c r="AA146" s="1"/>
      <c r="AB146" s="1"/>
      <c r="AC146" s="1"/>
    </row>
    <row r="147" spans="1:29" ht="15" customHeight="1">
      <c r="A147" s="1"/>
      <c r="B147" s="287"/>
      <c r="C147" s="225"/>
      <c r="D147" s="291"/>
      <c r="E147" s="243"/>
      <c r="F147" s="247"/>
      <c r="G147" s="225"/>
      <c r="H147" s="243"/>
      <c r="I147" s="247"/>
      <c r="J147" s="251"/>
      <c r="K147" s="243"/>
      <c r="L147" s="247"/>
      <c r="M147" s="225"/>
      <c r="N147" s="243"/>
      <c r="O147" s="240"/>
      <c r="P147" s="225"/>
      <c r="Q147" s="243"/>
      <c r="R147" s="240"/>
      <c r="S147" s="225"/>
      <c r="T147" s="243"/>
      <c r="U147" s="240"/>
      <c r="V147" s="238"/>
      <c r="W147" s="1"/>
      <c r="X147" s="1"/>
      <c r="Y147" s="1"/>
      <c r="Z147" s="1"/>
      <c r="AA147" s="1"/>
      <c r="AB147" s="1"/>
      <c r="AC147" s="1"/>
    </row>
    <row r="148" spans="1:29" ht="12.75">
      <c r="A148" s="1"/>
      <c r="B148" s="16"/>
      <c r="C148" s="3"/>
      <c r="D148" s="3"/>
      <c r="E148" s="3"/>
      <c r="F148" s="3"/>
      <c r="G148" s="138"/>
      <c r="H148" s="138"/>
      <c r="I148" s="138"/>
      <c r="J148" s="138"/>
      <c r="K148" s="138"/>
      <c r="L148" s="155"/>
      <c r="M148" s="138"/>
      <c r="N148" s="138"/>
      <c r="O148" s="138"/>
      <c r="P148" s="138"/>
      <c r="Q148" s="138"/>
      <c r="R148" s="138"/>
      <c r="S148" s="138"/>
      <c r="T148" s="138"/>
      <c r="U148" s="138"/>
      <c r="V148" s="1"/>
      <c r="W148" s="1"/>
      <c r="X148" s="1"/>
      <c r="Y148" s="1"/>
      <c r="Z148" s="1"/>
      <c r="AA148" s="1"/>
      <c r="AB148" s="1"/>
      <c r="AC148" s="1"/>
    </row>
    <row r="149" spans="1:29" ht="12.75">
      <c r="A149" s="1"/>
      <c r="B149" s="16"/>
      <c r="C149" s="3"/>
      <c r="D149" s="3"/>
      <c r="E149" s="3"/>
      <c r="F149" s="3"/>
      <c r="G149" s="138"/>
      <c r="H149" s="138"/>
      <c r="I149" s="138"/>
      <c r="J149" s="138"/>
      <c r="K149" s="138"/>
      <c r="L149" s="155"/>
      <c r="M149" s="138"/>
      <c r="N149" s="138"/>
      <c r="O149" s="138"/>
      <c r="P149" s="138"/>
      <c r="Q149" s="138"/>
      <c r="R149" s="138"/>
      <c r="S149" s="138"/>
      <c r="T149" s="138"/>
      <c r="U149" s="138"/>
      <c r="V149" s="1"/>
      <c r="W149" s="1"/>
      <c r="X149" s="1"/>
      <c r="Y149" s="1"/>
      <c r="Z149" s="1"/>
      <c r="AA149" s="1"/>
      <c r="AB149" s="1"/>
      <c r="AC149" s="1"/>
    </row>
    <row r="150" spans="1:29" ht="12.75">
      <c r="A150" s="1"/>
      <c r="B150" s="16"/>
      <c r="C150" s="3"/>
      <c r="D150" s="3"/>
      <c r="E150" s="3"/>
      <c r="F150" s="3"/>
      <c r="G150" s="138"/>
      <c r="H150" s="138"/>
      <c r="I150" s="138"/>
      <c r="J150" s="138"/>
      <c r="K150" s="138"/>
      <c r="L150" s="155"/>
      <c r="M150" s="138"/>
      <c r="N150" s="138"/>
      <c r="O150" s="138"/>
      <c r="P150" s="138"/>
      <c r="Q150" s="138"/>
      <c r="R150" s="138"/>
      <c r="S150" s="138"/>
      <c r="T150" s="138"/>
      <c r="U150" s="138"/>
      <c r="V150" s="1"/>
      <c r="W150" s="1"/>
      <c r="X150" s="1"/>
      <c r="Y150" s="1"/>
      <c r="Z150" s="1"/>
      <c r="AA150" s="1"/>
      <c r="AB150" s="1"/>
      <c r="AC150" s="1"/>
    </row>
    <row r="151" spans="1:29" ht="12.75">
      <c r="A151" s="1"/>
      <c r="B151" s="16"/>
      <c r="C151" s="3"/>
      <c r="D151" s="3"/>
      <c r="E151" s="3"/>
      <c r="F151" s="3"/>
      <c r="G151" s="138"/>
      <c r="H151" s="138"/>
      <c r="I151" s="138"/>
      <c r="J151" s="138"/>
      <c r="K151" s="138"/>
      <c r="L151" s="155"/>
      <c r="M151" s="138"/>
      <c r="N151" s="138"/>
      <c r="O151" s="138"/>
      <c r="P151" s="138"/>
      <c r="Q151" s="138"/>
      <c r="R151" s="138"/>
      <c r="S151" s="138"/>
      <c r="T151" s="138"/>
      <c r="U151" s="138"/>
      <c r="V151" s="1"/>
      <c r="W151" s="1"/>
      <c r="X151" s="1"/>
      <c r="Y151" s="1"/>
      <c r="Z151" s="1"/>
      <c r="AA151" s="1"/>
      <c r="AB151" s="1"/>
      <c r="AC151" s="1"/>
    </row>
    <row r="152" spans="1:29" ht="12.75">
      <c r="A152" s="1"/>
      <c r="B152" s="16"/>
      <c r="C152" s="3"/>
      <c r="D152" s="3"/>
      <c r="E152" s="3"/>
      <c r="F152" s="3"/>
      <c r="G152" s="138"/>
      <c r="H152" s="138"/>
      <c r="I152" s="138"/>
      <c r="J152" s="138"/>
      <c r="K152" s="138"/>
      <c r="L152" s="155"/>
      <c r="M152" s="138"/>
      <c r="N152" s="138"/>
      <c r="O152" s="138"/>
      <c r="P152" s="138"/>
      <c r="Q152" s="138"/>
      <c r="R152" s="138"/>
      <c r="S152" s="138"/>
      <c r="T152" s="138"/>
      <c r="U152" s="138"/>
      <c r="V152" s="1"/>
      <c r="W152" s="1"/>
      <c r="X152" s="1"/>
      <c r="Y152" s="1"/>
      <c r="Z152" s="1"/>
      <c r="AA152" s="1"/>
      <c r="AB152" s="1"/>
      <c r="AC152" s="1"/>
    </row>
    <row r="153" spans="1:29" ht="12.75">
      <c r="A153" s="1"/>
      <c r="B153" s="16"/>
      <c r="C153" s="3"/>
      <c r="D153" s="3"/>
      <c r="E153" s="3"/>
      <c r="F153" s="3"/>
      <c r="G153" s="138"/>
      <c r="H153" s="138"/>
      <c r="I153" s="138"/>
      <c r="J153" s="138"/>
      <c r="K153" s="138"/>
      <c r="L153" s="155"/>
      <c r="M153" s="138"/>
      <c r="N153" s="138"/>
      <c r="O153" s="138"/>
      <c r="P153" s="138"/>
      <c r="Q153" s="138"/>
      <c r="R153" s="138"/>
      <c r="S153" s="138"/>
      <c r="T153" s="138"/>
      <c r="U153" s="138"/>
      <c r="V153" s="1"/>
      <c r="W153" s="1"/>
      <c r="X153" s="1"/>
      <c r="Y153" s="1"/>
      <c r="Z153" s="1"/>
      <c r="AA153" s="1"/>
      <c r="AB153" s="1"/>
      <c r="AC153" s="1"/>
    </row>
    <row r="154" spans="1:29" ht="12.75">
      <c r="A154" s="1"/>
      <c r="B154" s="16"/>
      <c r="C154" s="3"/>
      <c r="D154" s="3"/>
      <c r="E154" s="3"/>
      <c r="F154" s="3"/>
      <c r="G154" s="138"/>
      <c r="H154" s="138"/>
      <c r="I154" s="138"/>
      <c r="J154" s="138"/>
      <c r="K154" s="138"/>
      <c r="L154" s="155"/>
      <c r="M154" s="138"/>
      <c r="N154" s="138"/>
      <c r="O154" s="138"/>
      <c r="P154" s="138"/>
      <c r="Q154" s="138"/>
      <c r="R154" s="138"/>
      <c r="S154" s="138"/>
      <c r="T154" s="138"/>
      <c r="U154" s="138"/>
      <c r="V154" s="1"/>
      <c r="W154" s="1"/>
      <c r="X154" s="1"/>
      <c r="Y154" s="1"/>
      <c r="Z154" s="1"/>
      <c r="AA154" s="1"/>
      <c r="AB154" s="1"/>
      <c r="AC154" s="1"/>
    </row>
    <row r="155" spans="1:29" ht="12.75">
      <c r="A155" s="1"/>
      <c r="B155" s="16"/>
      <c r="C155" s="3"/>
      <c r="D155" s="3"/>
      <c r="E155" s="3"/>
      <c r="F155" s="3"/>
      <c r="G155" s="138"/>
      <c r="H155" s="138"/>
      <c r="I155" s="138"/>
      <c r="J155" s="138"/>
      <c r="K155" s="138"/>
      <c r="L155" s="155"/>
      <c r="M155" s="138"/>
      <c r="N155" s="138"/>
      <c r="O155" s="138"/>
      <c r="P155" s="138"/>
      <c r="Q155" s="138"/>
      <c r="R155" s="138"/>
      <c r="S155" s="138"/>
      <c r="T155" s="138"/>
      <c r="U155" s="138"/>
      <c r="V155" s="1"/>
      <c r="W155" s="1"/>
      <c r="X155" s="1"/>
      <c r="Y155" s="1"/>
      <c r="Z155" s="1"/>
      <c r="AA155" s="1"/>
      <c r="AB155" s="1"/>
      <c r="AC155" s="1"/>
    </row>
    <row r="156" spans="1:29" ht="12.75">
      <c r="A156" s="1"/>
      <c r="B156" s="16"/>
      <c r="C156" s="3"/>
      <c r="D156" s="3"/>
      <c r="E156" s="3"/>
      <c r="F156" s="3"/>
      <c r="G156" s="138"/>
      <c r="H156" s="138"/>
      <c r="I156" s="138"/>
      <c r="J156" s="138"/>
      <c r="K156" s="138"/>
      <c r="L156" s="155"/>
      <c r="M156" s="138"/>
      <c r="N156" s="138"/>
      <c r="O156" s="138"/>
      <c r="P156" s="138"/>
      <c r="Q156" s="138"/>
      <c r="R156" s="138"/>
      <c r="S156" s="138"/>
      <c r="T156" s="138"/>
      <c r="U156" s="138"/>
      <c r="V156" s="1"/>
      <c r="W156" s="1"/>
      <c r="X156" s="1"/>
      <c r="Y156" s="1"/>
      <c r="Z156" s="1"/>
      <c r="AA156" s="1"/>
      <c r="AB156" s="1"/>
      <c r="AC156" s="1"/>
    </row>
    <row r="157" spans="1:29" ht="12.75">
      <c r="A157" s="1"/>
      <c r="B157" s="16"/>
      <c r="C157" s="3"/>
      <c r="D157" s="3"/>
      <c r="E157" s="3"/>
      <c r="F157" s="3"/>
      <c r="G157" s="138"/>
      <c r="H157" s="138"/>
      <c r="I157" s="138"/>
      <c r="J157" s="138"/>
      <c r="K157" s="138"/>
      <c r="L157" s="155"/>
      <c r="M157" s="138"/>
      <c r="N157" s="138"/>
      <c r="O157" s="138"/>
      <c r="P157" s="138"/>
      <c r="Q157" s="138"/>
      <c r="R157" s="138"/>
      <c r="S157" s="138"/>
      <c r="T157" s="138"/>
      <c r="U157" s="138"/>
      <c r="V157" s="1"/>
      <c r="W157" s="1"/>
      <c r="X157" s="1"/>
      <c r="Y157" s="1"/>
      <c r="Z157" s="1"/>
      <c r="AA157" s="1"/>
      <c r="AB157" s="1"/>
      <c r="AC157" s="1"/>
    </row>
    <row r="158" spans="1:29" ht="12.75">
      <c r="A158" s="1"/>
      <c r="B158" s="16"/>
      <c r="C158" s="3"/>
      <c r="D158" s="3"/>
      <c r="E158" s="3"/>
      <c r="F158" s="3"/>
      <c r="G158" s="138"/>
      <c r="H158" s="138"/>
      <c r="I158" s="138"/>
      <c r="J158" s="138"/>
      <c r="K158" s="138"/>
      <c r="L158" s="155"/>
      <c r="M158" s="138"/>
      <c r="N158" s="138"/>
      <c r="O158" s="138"/>
      <c r="P158" s="138"/>
      <c r="Q158" s="138"/>
      <c r="R158" s="138"/>
      <c r="S158" s="138"/>
      <c r="T158" s="138"/>
      <c r="U158" s="138"/>
      <c r="V158" s="1"/>
      <c r="W158" s="1"/>
      <c r="X158" s="1"/>
      <c r="Y158" s="1"/>
      <c r="Z158" s="1"/>
      <c r="AA158" s="1"/>
      <c r="AB158" s="1"/>
      <c r="AC158" s="1"/>
    </row>
    <row r="159" spans="1:29" ht="12.75">
      <c r="A159" s="1"/>
      <c r="B159" s="16"/>
      <c r="C159" s="3"/>
      <c r="D159" s="3"/>
      <c r="E159" s="3"/>
      <c r="F159" s="3"/>
      <c r="G159" s="138"/>
      <c r="H159" s="138"/>
      <c r="I159" s="138"/>
      <c r="J159" s="138"/>
      <c r="K159" s="138"/>
      <c r="L159" s="155"/>
      <c r="M159" s="138"/>
      <c r="N159" s="138"/>
      <c r="O159" s="138"/>
      <c r="P159" s="138"/>
      <c r="Q159" s="138"/>
      <c r="R159" s="138"/>
      <c r="S159" s="138"/>
      <c r="T159" s="138"/>
      <c r="U159" s="138"/>
      <c r="V159" s="1"/>
      <c r="W159" s="1"/>
      <c r="X159" s="1"/>
      <c r="Y159" s="1"/>
      <c r="Z159" s="1"/>
      <c r="AA159" s="1"/>
      <c r="AB159" s="1"/>
      <c r="AC159" s="1"/>
    </row>
    <row r="160" spans="1:29" ht="12.75">
      <c r="A160" s="1"/>
      <c r="B160" s="16"/>
      <c r="C160" s="3"/>
      <c r="D160" s="3"/>
      <c r="E160" s="3"/>
      <c r="F160" s="3"/>
      <c r="G160" s="138"/>
      <c r="H160" s="138"/>
      <c r="I160" s="138"/>
      <c r="J160" s="138"/>
      <c r="K160" s="138"/>
      <c r="L160" s="155"/>
      <c r="M160" s="138"/>
      <c r="N160" s="138"/>
      <c r="O160" s="138"/>
      <c r="P160" s="138"/>
      <c r="Q160" s="138"/>
      <c r="R160" s="138"/>
      <c r="S160" s="138"/>
      <c r="T160" s="138"/>
      <c r="U160" s="138"/>
      <c r="V160" s="1"/>
      <c r="W160" s="1"/>
      <c r="X160" s="1"/>
      <c r="Y160" s="1"/>
      <c r="Z160" s="1"/>
      <c r="AA160" s="1"/>
      <c r="AB160" s="1"/>
      <c r="AC160" s="1"/>
    </row>
    <row r="161" spans="1:29" ht="12.75">
      <c r="A161" s="1"/>
      <c r="B161" s="16"/>
      <c r="C161" s="3"/>
      <c r="D161" s="3"/>
      <c r="E161" s="3"/>
      <c r="F161" s="3"/>
      <c r="G161" s="138"/>
      <c r="H161" s="138"/>
      <c r="I161" s="138"/>
      <c r="J161" s="138"/>
      <c r="K161" s="138"/>
      <c r="L161" s="155"/>
      <c r="M161" s="138"/>
      <c r="N161" s="138"/>
      <c r="O161" s="138"/>
      <c r="P161" s="138"/>
      <c r="Q161" s="138"/>
      <c r="R161" s="138"/>
      <c r="S161" s="138"/>
      <c r="T161" s="138"/>
      <c r="U161" s="138"/>
      <c r="V161" s="1"/>
      <c r="W161" s="1"/>
      <c r="X161" s="1"/>
      <c r="Y161" s="1"/>
      <c r="Z161" s="1"/>
      <c r="AA161" s="1"/>
      <c r="AB161" s="1"/>
      <c r="AC161" s="1"/>
    </row>
    <row r="162" spans="1:29" ht="12.75">
      <c r="A162" s="1"/>
      <c r="B162" s="16"/>
      <c r="C162" s="3"/>
      <c r="D162" s="3"/>
      <c r="E162" s="3"/>
      <c r="F162" s="3"/>
      <c r="G162" s="138"/>
      <c r="H162" s="138"/>
      <c r="I162" s="138"/>
      <c r="J162" s="138"/>
      <c r="K162" s="138"/>
      <c r="L162" s="155"/>
      <c r="M162" s="138"/>
      <c r="N162" s="138"/>
      <c r="O162" s="138"/>
      <c r="P162" s="138"/>
      <c r="Q162" s="138"/>
      <c r="R162" s="138"/>
      <c r="S162" s="138"/>
      <c r="T162" s="138"/>
      <c r="U162" s="138"/>
      <c r="V162" s="1"/>
      <c r="W162" s="1"/>
      <c r="X162" s="1"/>
      <c r="Y162" s="1"/>
      <c r="Z162" s="1"/>
      <c r="AA162" s="1"/>
      <c r="AB162" s="1"/>
      <c r="AC162" s="1"/>
    </row>
    <row r="163" spans="1:29" ht="12.75">
      <c r="A163" s="1"/>
      <c r="B163" s="16"/>
      <c r="C163" s="3"/>
      <c r="D163" s="3"/>
      <c r="E163" s="3"/>
      <c r="F163" s="3"/>
      <c r="G163" s="138"/>
      <c r="H163" s="138"/>
      <c r="I163" s="138"/>
      <c r="J163" s="138"/>
      <c r="K163" s="138"/>
      <c r="L163" s="155"/>
      <c r="M163" s="138"/>
      <c r="N163" s="138"/>
      <c r="O163" s="138"/>
      <c r="P163" s="138"/>
      <c r="Q163" s="138"/>
      <c r="R163" s="138"/>
      <c r="S163" s="138"/>
      <c r="T163" s="138"/>
      <c r="U163" s="138"/>
      <c r="V163" s="1"/>
      <c r="W163" s="1"/>
      <c r="X163" s="1"/>
      <c r="Y163" s="1"/>
      <c r="Z163" s="1"/>
      <c r="AA163" s="1"/>
      <c r="AB163" s="1"/>
      <c r="AC163" s="1"/>
    </row>
    <row r="164" spans="1:29" ht="12.75">
      <c r="A164" s="1"/>
      <c r="B164" s="16"/>
      <c r="C164" s="3"/>
      <c r="D164" s="3"/>
      <c r="E164" s="3"/>
      <c r="F164" s="3"/>
      <c r="G164" s="138"/>
      <c r="H164" s="138"/>
      <c r="I164" s="138"/>
      <c r="J164" s="138"/>
      <c r="K164" s="138"/>
      <c r="L164" s="155"/>
      <c r="M164" s="138"/>
      <c r="N164" s="138"/>
      <c r="O164" s="138"/>
      <c r="P164" s="138"/>
      <c r="Q164" s="138"/>
      <c r="R164" s="138"/>
      <c r="S164" s="138"/>
      <c r="T164" s="138"/>
      <c r="U164" s="138"/>
      <c r="V164" s="1"/>
      <c r="W164" s="1"/>
      <c r="X164" s="1"/>
      <c r="Y164" s="1"/>
      <c r="Z164" s="1"/>
      <c r="AA164" s="1"/>
      <c r="AB164" s="1"/>
      <c r="AC164" s="1"/>
    </row>
    <row r="165" spans="1:29" ht="12.75">
      <c r="A165" s="1"/>
      <c r="B165" s="16"/>
      <c r="C165" s="3"/>
      <c r="D165" s="3"/>
      <c r="E165" s="3"/>
      <c r="F165" s="3"/>
      <c r="G165" s="138"/>
      <c r="H165" s="138"/>
      <c r="I165" s="138"/>
      <c r="J165" s="138"/>
      <c r="K165" s="138"/>
      <c r="L165" s="155"/>
      <c r="M165" s="138"/>
      <c r="N165" s="138"/>
      <c r="O165" s="138"/>
      <c r="P165" s="138"/>
      <c r="Q165" s="138"/>
      <c r="R165" s="138"/>
      <c r="S165" s="138"/>
      <c r="T165" s="138"/>
      <c r="U165" s="138"/>
      <c r="V165" s="1"/>
      <c r="W165" s="1"/>
      <c r="X165" s="1"/>
      <c r="Y165" s="1"/>
      <c r="Z165" s="1"/>
      <c r="AA165" s="1"/>
      <c r="AB165" s="1"/>
      <c r="AC165" s="1"/>
    </row>
    <row r="166" spans="1:29" ht="12.75">
      <c r="A166" s="1"/>
      <c r="B166" s="16"/>
      <c r="C166" s="3"/>
      <c r="D166" s="3"/>
      <c r="E166" s="3"/>
      <c r="F166" s="3"/>
      <c r="G166" s="138"/>
      <c r="H166" s="138"/>
      <c r="I166" s="138"/>
      <c r="J166" s="138"/>
      <c r="K166" s="138"/>
      <c r="L166" s="155"/>
      <c r="M166" s="138"/>
      <c r="N166" s="138"/>
      <c r="O166" s="138"/>
      <c r="P166" s="138"/>
      <c r="Q166" s="138"/>
      <c r="R166" s="138"/>
      <c r="S166" s="138"/>
      <c r="T166" s="138"/>
      <c r="U166" s="138"/>
      <c r="V166" s="1"/>
      <c r="W166" s="1"/>
      <c r="X166" s="1"/>
      <c r="Y166" s="1"/>
      <c r="Z166" s="1"/>
      <c r="AA166" s="1"/>
      <c r="AB166" s="1"/>
      <c r="AC166" s="1"/>
    </row>
    <row r="167" spans="1:29" ht="12.75">
      <c r="A167" s="1"/>
      <c r="B167" s="16"/>
      <c r="C167" s="3"/>
      <c r="D167" s="3"/>
      <c r="E167" s="3"/>
      <c r="F167" s="3"/>
      <c r="G167" s="138"/>
      <c r="H167" s="138"/>
      <c r="I167" s="138"/>
      <c r="J167" s="138"/>
      <c r="K167" s="138"/>
      <c r="L167" s="155"/>
      <c r="M167" s="138"/>
      <c r="N167" s="138"/>
      <c r="O167" s="138"/>
      <c r="P167" s="138"/>
      <c r="Q167" s="138"/>
      <c r="R167" s="138"/>
      <c r="S167" s="138"/>
      <c r="T167" s="138"/>
      <c r="U167" s="138"/>
      <c r="V167" s="1"/>
      <c r="W167" s="1"/>
      <c r="X167" s="1"/>
      <c r="Y167" s="1"/>
      <c r="Z167" s="1"/>
      <c r="AA167" s="1"/>
      <c r="AB167" s="1"/>
      <c r="AC167" s="1"/>
    </row>
    <row r="168" spans="1:29" ht="12.75">
      <c r="A168" s="1"/>
      <c r="B168" s="16"/>
      <c r="C168" s="3"/>
      <c r="D168" s="3"/>
      <c r="E168" s="3"/>
      <c r="F168" s="3"/>
      <c r="G168" s="138"/>
      <c r="H168" s="138"/>
      <c r="I168" s="138"/>
      <c r="J168" s="138"/>
      <c r="K168" s="138"/>
      <c r="L168" s="155"/>
      <c r="M168" s="138"/>
      <c r="N168" s="138"/>
      <c r="O168" s="138"/>
      <c r="P168" s="138"/>
      <c r="Q168" s="138"/>
      <c r="R168" s="138"/>
      <c r="S168" s="138"/>
      <c r="T168" s="138"/>
      <c r="U168" s="138"/>
      <c r="V168" s="1"/>
      <c r="W168" s="1"/>
      <c r="X168" s="1"/>
      <c r="Y168" s="1"/>
      <c r="Z168" s="1"/>
      <c r="AA168" s="1"/>
      <c r="AB168" s="1"/>
      <c r="AC168" s="1"/>
    </row>
    <row r="169" spans="1:29" ht="12.75">
      <c r="A169" s="1"/>
      <c r="B169" s="16"/>
      <c r="C169" s="3"/>
      <c r="D169" s="3"/>
      <c r="E169" s="3"/>
      <c r="F169" s="3"/>
      <c r="G169" s="138"/>
      <c r="H169" s="138"/>
      <c r="I169" s="138"/>
      <c r="J169" s="138"/>
      <c r="K169" s="138"/>
      <c r="L169" s="155"/>
      <c r="M169" s="138"/>
      <c r="N169" s="138"/>
      <c r="O169" s="138"/>
      <c r="P169" s="138"/>
      <c r="Q169" s="138"/>
      <c r="R169" s="138"/>
      <c r="S169" s="138"/>
      <c r="T169" s="138"/>
      <c r="U169" s="138"/>
      <c r="V169" s="1"/>
      <c r="W169" s="1"/>
      <c r="X169" s="1"/>
      <c r="Y169" s="1"/>
      <c r="Z169" s="1"/>
      <c r="AA169" s="1"/>
      <c r="AB169" s="1"/>
      <c r="AC169" s="1"/>
    </row>
    <row r="170" spans="1:29" ht="12.75">
      <c r="A170" s="1"/>
      <c r="B170" s="16"/>
      <c r="C170" s="3"/>
      <c r="D170" s="3"/>
      <c r="E170" s="3"/>
      <c r="F170" s="3"/>
      <c r="G170" s="138"/>
      <c r="H170" s="138"/>
      <c r="I170" s="138"/>
      <c r="J170" s="138"/>
      <c r="K170" s="138"/>
      <c r="L170" s="155"/>
      <c r="M170" s="138"/>
      <c r="N170" s="138"/>
      <c r="O170" s="138"/>
      <c r="P170" s="138"/>
      <c r="Q170" s="138"/>
      <c r="R170" s="138"/>
      <c r="S170" s="138"/>
      <c r="T170" s="138"/>
      <c r="U170" s="138"/>
      <c r="V170" s="1"/>
      <c r="W170" s="1"/>
      <c r="X170" s="1"/>
      <c r="Y170" s="1"/>
      <c r="Z170" s="1"/>
      <c r="AA170" s="1"/>
      <c r="AB170" s="1"/>
      <c r="AC170" s="1"/>
    </row>
    <row r="171" spans="1:29" ht="12.75">
      <c r="A171" s="1"/>
      <c r="B171" s="16"/>
      <c r="C171" s="3"/>
      <c r="D171" s="3"/>
      <c r="E171" s="3"/>
      <c r="F171" s="3"/>
      <c r="G171" s="138"/>
      <c r="H171" s="138"/>
      <c r="I171" s="138"/>
      <c r="J171" s="138"/>
      <c r="K171" s="138"/>
      <c r="L171" s="155"/>
      <c r="M171" s="138"/>
      <c r="N171" s="138"/>
      <c r="O171" s="138"/>
      <c r="P171" s="138"/>
      <c r="Q171" s="138"/>
      <c r="R171" s="138"/>
      <c r="S171" s="138"/>
      <c r="T171" s="138"/>
      <c r="U171" s="138"/>
      <c r="V171" s="1"/>
      <c r="W171" s="1"/>
      <c r="X171" s="1"/>
      <c r="Y171" s="1"/>
      <c r="Z171" s="1"/>
      <c r="AA171" s="1"/>
      <c r="AB171" s="1"/>
      <c r="AC171" s="1"/>
    </row>
    <row r="172" spans="1:29" ht="12.75">
      <c r="A172" s="1"/>
      <c r="B172" s="16"/>
      <c r="C172" s="3"/>
      <c r="D172" s="3"/>
      <c r="E172" s="3"/>
      <c r="F172" s="3"/>
      <c r="G172" s="138"/>
      <c r="H172" s="138"/>
      <c r="I172" s="138"/>
      <c r="J172" s="138"/>
      <c r="K172" s="138"/>
      <c r="L172" s="155"/>
      <c r="M172" s="138"/>
      <c r="N172" s="138"/>
      <c r="O172" s="138"/>
      <c r="P172" s="138"/>
      <c r="Q172" s="138"/>
      <c r="R172" s="138"/>
      <c r="S172" s="138"/>
      <c r="T172" s="138"/>
      <c r="U172" s="138"/>
      <c r="V172" s="1"/>
      <c r="W172" s="1"/>
      <c r="X172" s="1"/>
      <c r="Y172" s="1"/>
      <c r="Z172" s="1"/>
      <c r="AA172" s="1"/>
      <c r="AB172" s="1"/>
      <c r="AC172" s="1"/>
    </row>
    <row r="173" spans="1:29" ht="12.75">
      <c r="A173" s="1"/>
      <c r="B173" s="16"/>
      <c r="C173" s="3"/>
      <c r="D173" s="3"/>
      <c r="E173" s="3"/>
      <c r="F173" s="3"/>
      <c r="G173" s="138"/>
      <c r="H173" s="138"/>
      <c r="I173" s="138"/>
      <c r="J173" s="138"/>
      <c r="K173" s="138"/>
      <c r="L173" s="155"/>
      <c r="M173" s="138"/>
      <c r="N173" s="138"/>
      <c r="O173" s="138"/>
      <c r="P173" s="138"/>
      <c r="Q173" s="138"/>
      <c r="R173" s="138"/>
      <c r="S173" s="138"/>
      <c r="T173" s="138"/>
      <c r="U173" s="138"/>
      <c r="V173" s="1"/>
      <c r="W173" s="1"/>
      <c r="X173" s="1"/>
      <c r="Y173" s="1"/>
      <c r="Z173" s="1"/>
      <c r="AA173" s="1"/>
      <c r="AB173" s="1"/>
      <c r="AC173" s="1"/>
    </row>
    <row r="174" spans="1:29" ht="12.75">
      <c r="A174" s="1"/>
      <c r="B174" s="16"/>
      <c r="C174" s="3"/>
      <c r="D174" s="3"/>
      <c r="E174" s="3"/>
      <c r="F174" s="3"/>
      <c r="G174" s="138"/>
      <c r="H174" s="138"/>
      <c r="I174" s="138"/>
      <c r="J174" s="138"/>
      <c r="K174" s="138"/>
      <c r="L174" s="155"/>
      <c r="M174" s="138"/>
      <c r="N174" s="138"/>
      <c r="O174" s="138"/>
      <c r="P174" s="138"/>
      <c r="Q174" s="138"/>
      <c r="R174" s="138"/>
      <c r="S174" s="138"/>
      <c r="T174" s="138"/>
      <c r="U174" s="138"/>
      <c r="V174" s="1"/>
      <c r="W174" s="1"/>
      <c r="X174" s="1"/>
      <c r="Y174" s="1"/>
      <c r="Z174" s="1"/>
      <c r="AA174" s="1"/>
      <c r="AB174" s="1"/>
      <c r="AC174" s="1"/>
    </row>
    <row r="175" spans="1:29" ht="12.75">
      <c r="A175" s="1"/>
      <c r="B175" s="16"/>
      <c r="C175" s="3"/>
      <c r="D175" s="3"/>
      <c r="E175" s="3"/>
      <c r="F175" s="3"/>
      <c r="G175" s="138"/>
      <c r="H175" s="138"/>
      <c r="I175" s="138"/>
      <c r="J175" s="138"/>
      <c r="K175" s="138"/>
      <c r="L175" s="155"/>
      <c r="M175" s="138"/>
      <c r="N175" s="138"/>
      <c r="O175" s="138"/>
      <c r="P175" s="138"/>
      <c r="Q175" s="138"/>
      <c r="R175" s="138"/>
      <c r="S175" s="138"/>
      <c r="T175" s="138"/>
      <c r="U175" s="138"/>
      <c r="V175" s="1"/>
      <c r="W175" s="1"/>
      <c r="X175" s="1"/>
      <c r="Y175" s="1"/>
      <c r="Z175" s="1"/>
      <c r="AA175" s="1"/>
      <c r="AB175" s="1"/>
      <c r="AC175" s="1"/>
    </row>
    <row r="176" spans="1:29" ht="12.75">
      <c r="A176" s="1"/>
      <c r="B176" s="16"/>
      <c r="C176" s="3"/>
      <c r="D176" s="3"/>
      <c r="E176" s="3"/>
      <c r="F176" s="3"/>
      <c r="G176" s="138"/>
      <c r="H176" s="138"/>
      <c r="I176" s="138"/>
      <c r="J176" s="138"/>
      <c r="K176" s="138"/>
      <c r="L176" s="155"/>
      <c r="M176" s="138"/>
      <c r="N176" s="138"/>
      <c r="O176" s="138"/>
      <c r="P176" s="138"/>
      <c r="Q176" s="138"/>
      <c r="R176" s="138"/>
      <c r="S176" s="138"/>
      <c r="T176" s="138"/>
      <c r="U176" s="138"/>
      <c r="V176" s="1"/>
      <c r="W176" s="1"/>
      <c r="X176" s="1"/>
      <c r="Y176" s="1"/>
      <c r="Z176" s="1"/>
      <c r="AA176" s="1"/>
      <c r="AB176" s="1"/>
      <c r="AC176" s="1"/>
    </row>
    <row r="177" spans="1:29" ht="12.75">
      <c r="A177" s="1"/>
      <c r="B177" s="16"/>
      <c r="C177" s="3"/>
      <c r="D177" s="3"/>
      <c r="E177" s="3"/>
      <c r="F177" s="3"/>
      <c r="G177" s="138"/>
      <c r="H177" s="138"/>
      <c r="I177" s="138"/>
      <c r="J177" s="138"/>
      <c r="K177" s="138"/>
      <c r="L177" s="155"/>
      <c r="M177" s="138"/>
      <c r="N177" s="138"/>
      <c r="O177" s="138"/>
      <c r="P177" s="138"/>
      <c r="Q177" s="138"/>
      <c r="R177" s="138"/>
      <c r="S177" s="138"/>
      <c r="T177" s="138"/>
      <c r="U177" s="138"/>
      <c r="V177" s="1"/>
      <c r="W177" s="1"/>
      <c r="X177" s="1"/>
      <c r="Y177" s="1"/>
      <c r="Z177" s="1"/>
      <c r="AA177" s="1"/>
      <c r="AB177" s="1"/>
      <c r="AC177" s="1"/>
    </row>
    <row r="178" spans="1:29" ht="12.75">
      <c r="A178" s="1"/>
      <c r="B178" s="16"/>
      <c r="C178" s="3"/>
      <c r="D178" s="3"/>
      <c r="E178" s="3"/>
      <c r="F178" s="3"/>
      <c r="G178" s="138"/>
      <c r="H178" s="138"/>
      <c r="I178" s="138"/>
      <c r="J178" s="138"/>
      <c r="K178" s="138"/>
      <c r="L178" s="155"/>
      <c r="M178" s="138"/>
      <c r="N178" s="138"/>
      <c r="O178" s="138"/>
      <c r="P178" s="138"/>
      <c r="Q178" s="138"/>
      <c r="R178" s="138"/>
      <c r="S178" s="138"/>
      <c r="T178" s="138"/>
      <c r="U178" s="138"/>
      <c r="V178" s="1"/>
      <c r="W178" s="1"/>
      <c r="X178" s="1"/>
      <c r="Y178" s="1"/>
      <c r="Z178" s="1"/>
      <c r="AA178" s="1"/>
      <c r="AB178" s="1"/>
      <c r="AC178" s="1"/>
    </row>
    <row r="179" spans="1:29" ht="12.75">
      <c r="A179" s="1"/>
      <c r="B179" s="16"/>
      <c r="C179" s="3"/>
      <c r="D179" s="3"/>
      <c r="E179" s="3"/>
      <c r="F179" s="3"/>
      <c r="G179" s="138"/>
      <c r="H179" s="138"/>
      <c r="I179" s="138"/>
      <c r="J179" s="138"/>
      <c r="K179" s="138"/>
      <c r="L179" s="155"/>
      <c r="M179" s="138"/>
      <c r="N179" s="138"/>
      <c r="O179" s="138"/>
      <c r="P179" s="138"/>
      <c r="Q179" s="138"/>
      <c r="R179" s="138"/>
      <c r="S179" s="138"/>
      <c r="T179" s="138"/>
      <c r="U179" s="138"/>
      <c r="V179" s="1"/>
      <c r="W179" s="1"/>
      <c r="X179" s="1"/>
      <c r="Y179" s="1"/>
      <c r="Z179" s="1"/>
      <c r="AA179" s="1"/>
      <c r="AB179" s="1"/>
      <c r="AC179" s="1"/>
    </row>
    <row r="180" spans="1:29" ht="12.75">
      <c r="A180" s="1"/>
      <c r="B180" s="16"/>
      <c r="C180" s="3"/>
      <c r="D180" s="3"/>
      <c r="E180" s="3"/>
      <c r="F180" s="3"/>
      <c r="G180" s="138"/>
      <c r="H180" s="138"/>
      <c r="I180" s="138"/>
      <c r="J180" s="138"/>
      <c r="K180" s="138"/>
      <c r="L180" s="155"/>
      <c r="M180" s="138"/>
      <c r="N180" s="138"/>
      <c r="O180" s="138"/>
      <c r="P180" s="138"/>
      <c r="Q180" s="138"/>
      <c r="R180" s="138"/>
      <c r="S180" s="138"/>
      <c r="T180" s="138"/>
      <c r="U180" s="138"/>
      <c r="V180" s="1"/>
      <c r="W180" s="1"/>
      <c r="X180" s="1"/>
      <c r="Y180" s="1"/>
      <c r="Z180" s="1"/>
      <c r="AA180" s="1"/>
      <c r="AB180" s="1"/>
      <c r="AC180" s="1"/>
    </row>
    <row r="181" spans="1:29" ht="12.75">
      <c r="A181" s="1"/>
      <c r="B181" s="16"/>
      <c r="C181" s="3"/>
      <c r="D181" s="3"/>
      <c r="E181" s="3"/>
      <c r="F181" s="3"/>
      <c r="G181" s="138"/>
      <c r="H181" s="138"/>
      <c r="I181" s="138"/>
      <c r="J181" s="138"/>
      <c r="K181" s="138"/>
      <c r="L181" s="155"/>
      <c r="M181" s="138"/>
      <c r="N181" s="138"/>
      <c r="O181" s="138"/>
      <c r="P181" s="138"/>
      <c r="Q181" s="138"/>
      <c r="R181" s="138"/>
      <c r="S181" s="138"/>
      <c r="T181" s="138"/>
      <c r="U181" s="138"/>
      <c r="V181" s="1"/>
      <c r="W181" s="1"/>
      <c r="X181" s="1"/>
      <c r="Y181" s="1"/>
      <c r="Z181" s="1"/>
      <c r="AA181" s="1"/>
      <c r="AB181" s="1"/>
      <c r="AC181" s="1"/>
    </row>
    <row r="182" spans="1:29" ht="12.75">
      <c r="A182" s="1"/>
      <c r="B182" s="16"/>
      <c r="C182" s="3"/>
      <c r="D182" s="3"/>
      <c r="E182" s="3"/>
      <c r="F182" s="3"/>
      <c r="G182" s="138"/>
      <c r="H182" s="138"/>
      <c r="I182" s="138"/>
      <c r="J182" s="138"/>
      <c r="K182" s="138"/>
      <c r="L182" s="155"/>
      <c r="M182" s="138"/>
      <c r="N182" s="138"/>
      <c r="O182" s="138"/>
      <c r="P182" s="138"/>
      <c r="Q182" s="138"/>
      <c r="R182" s="138"/>
      <c r="S182" s="138"/>
      <c r="T182" s="138"/>
      <c r="U182" s="138"/>
      <c r="V182" s="1"/>
      <c r="W182" s="1"/>
      <c r="X182" s="1"/>
      <c r="Y182" s="1"/>
      <c r="Z182" s="1"/>
      <c r="AA182" s="1"/>
      <c r="AB182" s="1"/>
      <c r="AC182" s="1"/>
    </row>
    <row r="183" spans="1:29" ht="12.75">
      <c r="A183" s="1"/>
      <c r="B183" s="16"/>
      <c r="C183" s="3"/>
      <c r="D183" s="3"/>
      <c r="E183" s="3"/>
      <c r="F183" s="3"/>
      <c r="G183" s="138"/>
      <c r="H183" s="138"/>
      <c r="I183" s="138"/>
      <c r="J183" s="138"/>
      <c r="K183" s="138"/>
      <c r="L183" s="155"/>
      <c r="M183" s="138"/>
      <c r="N183" s="138"/>
      <c r="O183" s="138"/>
      <c r="P183" s="138"/>
      <c r="Q183" s="138"/>
      <c r="R183" s="138"/>
      <c r="S183" s="138"/>
      <c r="T183" s="138"/>
      <c r="U183" s="138"/>
      <c r="V183" s="1"/>
      <c r="W183" s="1"/>
      <c r="X183" s="1"/>
      <c r="Y183" s="1"/>
      <c r="Z183" s="1"/>
      <c r="AA183" s="1"/>
      <c r="AB183" s="1"/>
      <c r="AC183" s="1"/>
    </row>
    <row r="184" spans="1:29" ht="12.75">
      <c r="A184" s="1"/>
      <c r="B184" s="16"/>
      <c r="C184" s="3"/>
      <c r="D184" s="3"/>
      <c r="E184" s="3"/>
      <c r="F184" s="3"/>
      <c r="G184" s="138"/>
      <c r="H184" s="138"/>
      <c r="I184" s="138"/>
      <c r="J184" s="138"/>
      <c r="K184" s="138"/>
      <c r="L184" s="155"/>
      <c r="M184" s="138"/>
      <c r="N184" s="138"/>
      <c r="O184" s="138"/>
      <c r="P184" s="138"/>
      <c r="Q184" s="138"/>
      <c r="R184" s="138"/>
      <c r="S184" s="138"/>
      <c r="T184" s="138"/>
      <c r="U184" s="138"/>
      <c r="V184" s="1"/>
      <c r="W184" s="1"/>
      <c r="X184" s="1"/>
      <c r="Y184" s="1"/>
      <c r="Z184" s="1"/>
      <c r="AA184" s="1"/>
      <c r="AB184" s="1"/>
      <c r="AC184" s="1"/>
    </row>
    <row r="185" spans="1:29" ht="12.75">
      <c r="A185" s="1"/>
      <c r="B185" s="16"/>
      <c r="C185" s="3"/>
      <c r="D185" s="3"/>
      <c r="E185" s="3"/>
      <c r="F185" s="3"/>
      <c r="G185" s="138"/>
      <c r="H185" s="138"/>
      <c r="I185" s="138"/>
      <c r="J185" s="138"/>
      <c r="K185" s="138"/>
      <c r="L185" s="155"/>
      <c r="M185" s="138"/>
      <c r="N185" s="138"/>
      <c r="O185" s="138"/>
      <c r="P185" s="138"/>
      <c r="Q185" s="138"/>
      <c r="R185" s="138"/>
      <c r="S185" s="138"/>
      <c r="T185" s="138"/>
      <c r="U185" s="138"/>
      <c r="V185" s="1"/>
      <c r="W185" s="1"/>
      <c r="X185" s="1"/>
      <c r="Y185" s="1"/>
      <c r="Z185" s="1"/>
      <c r="AA185" s="1"/>
      <c r="AB185" s="1"/>
      <c r="AC185" s="1"/>
    </row>
    <row r="186" spans="1:29" ht="12.75">
      <c r="A186" s="1"/>
      <c r="B186" s="16"/>
      <c r="C186" s="3"/>
      <c r="D186" s="3"/>
      <c r="E186" s="3"/>
      <c r="F186" s="3"/>
      <c r="G186" s="138"/>
      <c r="H186" s="138"/>
      <c r="I186" s="138"/>
      <c r="J186" s="138"/>
      <c r="K186" s="138"/>
      <c r="L186" s="155"/>
      <c r="M186" s="138"/>
      <c r="N186" s="138"/>
      <c r="O186" s="138"/>
      <c r="P186" s="138"/>
      <c r="Q186" s="138"/>
      <c r="R186" s="138"/>
      <c r="S186" s="138"/>
      <c r="T186" s="138"/>
      <c r="U186" s="138"/>
      <c r="V186" s="1"/>
      <c r="W186" s="1"/>
      <c r="X186" s="1"/>
      <c r="Y186" s="1"/>
      <c r="Z186" s="1"/>
      <c r="AA186" s="1"/>
      <c r="AB186" s="1"/>
      <c r="AC186" s="1"/>
    </row>
    <row r="187" spans="1:29" ht="12.75">
      <c r="A187" s="1"/>
      <c r="B187" s="16"/>
      <c r="C187" s="3"/>
      <c r="D187" s="3"/>
      <c r="E187" s="3"/>
      <c r="F187" s="3"/>
      <c r="G187" s="138"/>
      <c r="H187" s="138"/>
      <c r="I187" s="138"/>
      <c r="J187" s="138"/>
      <c r="K187" s="138"/>
      <c r="L187" s="155"/>
      <c r="M187" s="138"/>
      <c r="N187" s="138"/>
      <c r="O187" s="138"/>
      <c r="P187" s="138"/>
      <c r="Q187" s="138"/>
      <c r="R187" s="138"/>
      <c r="S187" s="138"/>
      <c r="T187" s="138"/>
      <c r="U187" s="138"/>
      <c r="V187" s="1"/>
      <c r="W187" s="1"/>
      <c r="X187" s="1"/>
      <c r="Y187" s="1"/>
      <c r="Z187" s="1"/>
      <c r="AA187" s="1"/>
      <c r="AB187" s="1"/>
      <c r="AC187" s="1"/>
    </row>
    <row r="188" spans="1:29" ht="12.75">
      <c r="A188" s="1"/>
      <c r="B188" s="16"/>
      <c r="C188" s="3"/>
      <c r="D188" s="3"/>
      <c r="E188" s="3"/>
      <c r="F188" s="3"/>
      <c r="G188" s="138"/>
      <c r="H188" s="138"/>
      <c r="I188" s="138"/>
      <c r="J188" s="138"/>
      <c r="K188" s="138"/>
      <c r="L188" s="155"/>
      <c r="M188" s="138"/>
      <c r="N188" s="138"/>
      <c r="O188" s="138"/>
      <c r="P188" s="138"/>
      <c r="Q188" s="138"/>
      <c r="R188" s="138"/>
      <c r="S188" s="138"/>
      <c r="T188" s="138"/>
      <c r="U188" s="138"/>
      <c r="V188" s="1"/>
      <c r="W188" s="1"/>
      <c r="X188" s="1"/>
      <c r="Y188" s="1"/>
      <c r="Z188" s="1"/>
      <c r="AA188" s="1"/>
      <c r="AB188" s="1"/>
      <c r="AC188" s="1"/>
    </row>
    <row r="189" spans="1:29" ht="12.75">
      <c r="A189" s="1"/>
      <c r="B189" s="16"/>
      <c r="C189" s="3"/>
      <c r="D189" s="3"/>
      <c r="E189" s="3"/>
      <c r="F189" s="3"/>
      <c r="G189" s="138"/>
      <c r="H189" s="138"/>
      <c r="I189" s="138"/>
      <c r="J189" s="138"/>
      <c r="K189" s="138"/>
      <c r="L189" s="155"/>
      <c r="M189" s="138"/>
      <c r="N189" s="138"/>
      <c r="O189" s="138"/>
      <c r="P189" s="138"/>
      <c r="Q189" s="138"/>
      <c r="R189" s="138"/>
      <c r="S189" s="138"/>
      <c r="T189" s="138"/>
      <c r="U189" s="138"/>
      <c r="V189" s="1"/>
      <c r="W189" s="1"/>
      <c r="X189" s="1"/>
      <c r="Y189" s="1"/>
      <c r="Z189" s="1"/>
      <c r="AA189" s="1"/>
      <c r="AB189" s="1"/>
      <c r="AC189" s="1"/>
    </row>
    <row r="190" spans="1:29" ht="12.75">
      <c r="A190" s="1"/>
      <c r="B190" s="16"/>
      <c r="C190" s="3"/>
      <c r="D190" s="3"/>
      <c r="E190" s="3"/>
      <c r="F190" s="3"/>
      <c r="G190" s="138"/>
      <c r="H190" s="138"/>
      <c r="I190" s="138"/>
      <c r="J190" s="138"/>
      <c r="K190" s="138"/>
      <c r="L190" s="155"/>
      <c r="M190" s="138"/>
      <c r="N190" s="138"/>
      <c r="O190" s="138"/>
      <c r="P190" s="138"/>
      <c r="Q190" s="138"/>
      <c r="R190" s="138"/>
      <c r="S190" s="138"/>
      <c r="T190" s="138"/>
      <c r="U190" s="138"/>
      <c r="V190" s="1"/>
      <c r="W190" s="1"/>
      <c r="X190" s="1"/>
      <c r="Y190" s="1"/>
      <c r="Z190" s="1"/>
      <c r="AA190" s="1"/>
      <c r="AB190" s="1"/>
      <c r="AC190" s="1"/>
    </row>
    <row r="191" spans="1:29" ht="12.75">
      <c r="A191" s="1"/>
      <c r="B191" s="16"/>
      <c r="C191" s="3"/>
      <c r="D191" s="3"/>
      <c r="E191" s="3"/>
      <c r="F191" s="3"/>
      <c r="G191" s="138"/>
      <c r="H191" s="138"/>
      <c r="I191" s="138"/>
      <c r="J191" s="138"/>
      <c r="K191" s="138"/>
      <c r="L191" s="155"/>
      <c r="M191" s="138"/>
      <c r="N191" s="138"/>
      <c r="O191" s="138"/>
      <c r="P191" s="138"/>
      <c r="Q191" s="138"/>
      <c r="R191" s="138"/>
      <c r="S191" s="138"/>
      <c r="T191" s="138"/>
      <c r="U191" s="138"/>
      <c r="V191" s="1"/>
      <c r="W191" s="1"/>
      <c r="X191" s="1"/>
      <c r="Y191" s="1"/>
      <c r="Z191" s="1"/>
      <c r="AA191" s="1"/>
      <c r="AB191" s="1"/>
      <c r="AC191" s="1"/>
    </row>
    <row r="192" spans="1:29" ht="12.75">
      <c r="A192" s="1"/>
      <c r="B192" s="16"/>
      <c r="C192" s="3"/>
      <c r="D192" s="3"/>
      <c r="E192" s="3"/>
      <c r="F192" s="3"/>
      <c r="G192" s="138"/>
      <c r="H192" s="138"/>
      <c r="I192" s="138"/>
      <c r="J192" s="138"/>
      <c r="K192" s="138"/>
      <c r="L192" s="155"/>
      <c r="M192" s="138"/>
      <c r="N192" s="138"/>
      <c r="O192" s="138"/>
      <c r="P192" s="138"/>
      <c r="Q192" s="138"/>
      <c r="R192" s="138"/>
      <c r="S192" s="138"/>
      <c r="T192" s="138"/>
      <c r="U192" s="138"/>
      <c r="V192" s="1"/>
      <c r="W192" s="1"/>
      <c r="X192" s="1"/>
      <c r="Y192" s="1"/>
      <c r="Z192" s="1"/>
      <c r="AA192" s="1"/>
      <c r="AB192" s="1"/>
      <c r="AC192" s="1"/>
    </row>
    <row r="193" spans="1:29" ht="12.75">
      <c r="A193" s="1"/>
      <c r="B193" s="16"/>
      <c r="C193" s="3"/>
      <c r="D193" s="3"/>
      <c r="E193" s="3"/>
      <c r="F193" s="3"/>
      <c r="G193" s="138"/>
      <c r="H193" s="138"/>
      <c r="I193" s="138"/>
      <c r="J193" s="138"/>
      <c r="K193" s="138"/>
      <c r="L193" s="155"/>
      <c r="M193" s="138"/>
      <c r="N193" s="138"/>
      <c r="O193" s="138"/>
      <c r="P193" s="138"/>
      <c r="Q193" s="138"/>
      <c r="R193" s="138"/>
      <c r="S193" s="138"/>
      <c r="T193" s="138"/>
      <c r="U193" s="138"/>
      <c r="V193" s="1"/>
      <c r="W193" s="1"/>
      <c r="X193" s="1"/>
      <c r="Y193" s="1"/>
      <c r="Z193" s="1"/>
      <c r="AA193" s="1"/>
      <c r="AB193" s="1"/>
      <c r="AC193" s="1"/>
    </row>
    <row r="194" spans="1:29" ht="12.75">
      <c r="A194" s="1"/>
      <c r="B194" s="16"/>
      <c r="C194" s="3"/>
      <c r="D194" s="3"/>
      <c r="E194" s="3"/>
      <c r="F194" s="3"/>
      <c r="G194" s="138"/>
      <c r="H194" s="138"/>
      <c r="I194" s="138"/>
      <c r="J194" s="138"/>
      <c r="K194" s="138"/>
      <c r="L194" s="155"/>
      <c r="M194" s="138"/>
      <c r="N194" s="138"/>
      <c r="O194" s="138"/>
      <c r="P194" s="138"/>
      <c r="Q194" s="138"/>
      <c r="R194" s="138"/>
      <c r="S194" s="138"/>
      <c r="T194" s="138"/>
      <c r="U194" s="138"/>
      <c r="V194" s="1"/>
      <c r="W194" s="1"/>
      <c r="X194" s="1"/>
      <c r="Y194" s="1"/>
      <c r="Z194" s="1"/>
      <c r="AA194" s="1"/>
      <c r="AB194" s="1"/>
      <c r="AC194" s="1"/>
    </row>
    <row r="195" spans="1:29" ht="12.75">
      <c r="A195" s="1"/>
      <c r="B195" s="16"/>
      <c r="C195" s="3"/>
      <c r="D195" s="3"/>
      <c r="E195" s="3"/>
      <c r="F195" s="3"/>
      <c r="G195" s="138"/>
      <c r="H195" s="138"/>
      <c r="I195" s="138"/>
      <c r="J195" s="138"/>
      <c r="K195" s="138"/>
      <c r="L195" s="155"/>
      <c r="M195" s="138"/>
      <c r="N195" s="138"/>
      <c r="O195" s="138"/>
      <c r="P195" s="138"/>
      <c r="Q195" s="138"/>
      <c r="R195" s="138"/>
      <c r="S195" s="138"/>
      <c r="T195" s="138"/>
      <c r="U195" s="138"/>
      <c r="V195" s="1"/>
      <c r="W195" s="1"/>
      <c r="X195" s="1"/>
      <c r="Y195" s="1"/>
      <c r="Z195" s="1"/>
      <c r="AA195" s="1"/>
      <c r="AB195" s="1"/>
      <c r="AC195" s="1"/>
    </row>
    <row r="196" spans="1:29" ht="12.75">
      <c r="A196" s="1"/>
      <c r="B196" s="16"/>
      <c r="C196" s="3"/>
      <c r="D196" s="3"/>
      <c r="E196" s="3"/>
      <c r="F196" s="3"/>
      <c r="G196" s="138"/>
      <c r="H196" s="138"/>
      <c r="I196" s="138"/>
      <c r="J196" s="138"/>
      <c r="K196" s="138"/>
      <c r="L196" s="155"/>
      <c r="M196" s="138"/>
      <c r="N196" s="138"/>
      <c r="O196" s="138"/>
      <c r="P196" s="138"/>
      <c r="Q196" s="138"/>
      <c r="R196" s="138"/>
      <c r="S196" s="138"/>
      <c r="T196" s="138"/>
      <c r="U196" s="138"/>
      <c r="V196" s="1"/>
      <c r="W196" s="1"/>
      <c r="X196" s="1"/>
      <c r="Y196" s="1"/>
      <c r="Z196" s="1"/>
      <c r="AA196" s="1"/>
      <c r="AB196" s="1"/>
      <c r="AC196" s="1"/>
    </row>
    <row r="197" spans="1:29" ht="12.75">
      <c r="A197" s="1"/>
      <c r="B197" s="16"/>
      <c r="C197" s="3"/>
      <c r="D197" s="3"/>
      <c r="E197" s="3"/>
      <c r="F197" s="3"/>
      <c r="G197" s="138"/>
      <c r="H197" s="138"/>
      <c r="I197" s="138"/>
      <c r="J197" s="138"/>
      <c r="K197" s="138"/>
      <c r="L197" s="155"/>
      <c r="M197" s="138"/>
      <c r="N197" s="138"/>
      <c r="O197" s="138"/>
      <c r="P197" s="138"/>
      <c r="Q197" s="138"/>
      <c r="R197" s="138"/>
      <c r="S197" s="138"/>
      <c r="T197" s="138"/>
      <c r="U197" s="138"/>
      <c r="V197" s="1"/>
      <c r="W197" s="1"/>
      <c r="X197" s="1"/>
      <c r="Y197" s="1"/>
      <c r="Z197" s="1"/>
      <c r="AA197" s="1"/>
      <c r="AB197" s="1"/>
      <c r="AC197" s="1"/>
    </row>
    <row r="198" spans="1:29" ht="12.75">
      <c r="A198" s="1"/>
      <c r="B198" s="16"/>
      <c r="C198" s="3"/>
      <c r="D198" s="3"/>
      <c r="E198" s="3"/>
      <c r="F198" s="3"/>
      <c r="G198" s="138"/>
      <c r="H198" s="138"/>
      <c r="I198" s="138"/>
      <c r="J198" s="138"/>
      <c r="K198" s="138"/>
      <c r="L198" s="155"/>
      <c r="M198" s="138"/>
      <c r="N198" s="138"/>
      <c r="O198" s="138"/>
      <c r="P198" s="138"/>
      <c r="Q198" s="138"/>
      <c r="R198" s="138"/>
      <c r="S198" s="138"/>
      <c r="T198" s="138"/>
      <c r="U198" s="138"/>
      <c r="V198" s="1"/>
      <c r="W198" s="1"/>
      <c r="X198" s="1"/>
      <c r="Y198" s="1"/>
      <c r="Z198" s="1"/>
      <c r="AA198" s="1"/>
      <c r="AB198" s="1"/>
      <c r="AC198" s="1"/>
    </row>
    <row r="199" spans="1:29" ht="12.75">
      <c r="A199" s="1"/>
      <c r="B199" s="16"/>
      <c r="C199" s="3"/>
      <c r="D199" s="3"/>
      <c r="E199" s="3"/>
      <c r="F199" s="3"/>
      <c r="G199" s="138"/>
      <c r="H199" s="138"/>
      <c r="I199" s="138"/>
      <c r="J199" s="138"/>
      <c r="K199" s="138"/>
      <c r="L199" s="155"/>
      <c r="M199" s="138"/>
      <c r="N199" s="138"/>
      <c r="O199" s="138"/>
      <c r="P199" s="138"/>
      <c r="Q199" s="138"/>
      <c r="R199" s="138"/>
      <c r="S199" s="138"/>
      <c r="T199" s="138"/>
      <c r="U199" s="138"/>
      <c r="V199" s="1"/>
      <c r="W199" s="1"/>
      <c r="X199" s="1"/>
      <c r="Y199" s="1"/>
      <c r="Z199" s="1"/>
      <c r="AA199" s="1"/>
      <c r="AB199" s="1"/>
      <c r="AC199" s="1"/>
    </row>
    <row r="200" spans="1:29" ht="12.75" hidden="1" customHeight="1">
      <c r="A200" s="1"/>
      <c r="B200" s="2" t="str">
        <f>Refs!B30</f>
        <v>DCFC!A1</v>
      </c>
      <c r="C200" s="3">
        <v>1</v>
      </c>
      <c r="D200" s="3"/>
      <c r="E200" s="3"/>
      <c r="F200" s="3"/>
      <c r="G200" s="138"/>
      <c r="H200" s="138"/>
      <c r="I200" s="138"/>
      <c r="J200" s="138"/>
      <c r="K200" s="138"/>
      <c r="L200" s="155"/>
      <c r="M200" s="138"/>
      <c r="N200" s="138"/>
      <c r="O200" s="138"/>
      <c r="P200" s="138"/>
      <c r="Q200" s="138"/>
      <c r="R200" s="138"/>
      <c r="S200" s="138"/>
      <c r="T200" s="138"/>
      <c r="U200" s="138"/>
      <c r="V200" s="1"/>
      <c r="W200" s="1"/>
      <c r="X200" s="1"/>
      <c r="Y200" s="1"/>
      <c r="Z200" s="1"/>
      <c r="AA200" s="1"/>
      <c r="AB200" s="1"/>
      <c r="AC200" s="1"/>
    </row>
    <row r="201" spans="1:29" ht="12.75" hidden="1" customHeight="1">
      <c r="A201" s="1"/>
      <c r="B201" s="16"/>
      <c r="C201" s="3">
        <v>2</v>
      </c>
      <c r="D201" s="3"/>
      <c r="E201" s="3"/>
      <c r="F201" s="3"/>
      <c r="G201" s="138"/>
      <c r="H201" s="138"/>
      <c r="I201" s="138"/>
      <c r="J201" s="138"/>
      <c r="K201" s="138"/>
      <c r="L201" s="155"/>
      <c r="M201" s="138"/>
      <c r="N201" s="138"/>
      <c r="O201" s="138"/>
      <c r="P201" s="138"/>
      <c r="Q201" s="138"/>
      <c r="R201" s="138"/>
      <c r="S201" s="138"/>
      <c r="T201" s="138"/>
      <c r="U201" s="138"/>
      <c r="V201" s="1"/>
      <c r="W201" s="1"/>
      <c r="X201" s="1"/>
      <c r="Y201" s="1"/>
      <c r="Z201" s="1"/>
      <c r="AA201" s="1"/>
      <c r="AB201" s="1"/>
      <c r="AC201" s="1"/>
    </row>
    <row r="202" spans="1:29" ht="12.75" hidden="1" customHeight="1">
      <c r="A202" s="1"/>
      <c r="B202" s="16"/>
      <c r="C202" s="3">
        <v>3</v>
      </c>
      <c r="D202" s="3"/>
      <c r="E202" s="3"/>
      <c r="F202" s="3"/>
      <c r="G202" s="138"/>
      <c r="H202" s="138"/>
      <c r="I202" s="138"/>
      <c r="J202" s="138"/>
      <c r="K202" s="138"/>
      <c r="L202" s="155"/>
      <c r="M202" s="138"/>
      <c r="N202" s="138"/>
      <c r="O202" s="138"/>
      <c r="P202" s="138"/>
      <c r="Q202" s="138"/>
      <c r="R202" s="138"/>
      <c r="S202" s="138"/>
      <c r="T202" s="138"/>
      <c r="U202" s="138"/>
      <c r="V202" s="1"/>
      <c r="W202" s="1"/>
      <c r="X202" s="1"/>
      <c r="Y202" s="1"/>
      <c r="Z202" s="1"/>
      <c r="AA202" s="1"/>
      <c r="AB202" s="1"/>
      <c r="AC202" s="1"/>
    </row>
    <row r="203" spans="1:29" ht="12.75" hidden="1" customHeight="1">
      <c r="A203" s="1"/>
      <c r="B203" s="16"/>
      <c r="C203" s="3"/>
      <c r="D203" s="3"/>
      <c r="E203" s="3"/>
      <c r="F203" s="3"/>
      <c r="G203" s="138"/>
      <c r="H203" s="138"/>
      <c r="I203" s="138"/>
      <c r="J203" s="138"/>
      <c r="K203" s="138"/>
      <c r="L203" s="155"/>
      <c r="M203" s="138"/>
      <c r="N203" s="138"/>
      <c r="O203" s="138"/>
      <c r="P203" s="138"/>
      <c r="Q203" s="138"/>
      <c r="R203" s="138"/>
      <c r="S203" s="138"/>
      <c r="T203" s="138"/>
      <c r="U203" s="138"/>
      <c r="V203" s="1"/>
      <c r="W203" s="1"/>
      <c r="X203" s="1"/>
      <c r="Y203" s="1"/>
      <c r="Z203" s="1"/>
      <c r="AA203" s="1"/>
      <c r="AB203" s="1"/>
      <c r="AC203" s="1"/>
    </row>
    <row r="204" spans="1:29" ht="12.75" hidden="1" customHeight="1">
      <c r="A204" s="1"/>
      <c r="B204" s="16"/>
      <c r="C204" s="3"/>
      <c r="D204" s="3"/>
      <c r="E204" s="3"/>
      <c r="F204" s="160" t="str">
        <f>IF(COUNTA(F4:F15)&gt;0,"6, ","")</f>
        <v/>
      </c>
      <c r="G204" s="138"/>
      <c r="H204" s="138"/>
      <c r="I204" s="160" t="str">
        <f>IF(COUNTA(I4:I15)&gt;0,"7, ","")</f>
        <v/>
      </c>
      <c r="J204" s="138"/>
      <c r="K204" s="138"/>
      <c r="L204" s="160" t="str">
        <f>IF(COUNTA(L4:L15)&gt;0,"8, ","")</f>
        <v/>
      </c>
      <c r="M204" s="138"/>
      <c r="N204" s="138"/>
      <c r="O204" s="160" t="str">
        <f>IF(COUNTA(O4:O15)&gt;0,"9, ","")</f>
        <v/>
      </c>
      <c r="P204" s="138"/>
      <c r="Q204" s="138"/>
      <c r="R204" s="160" t="str">
        <f>IF(COUNTA(R4:R15)&gt;0,"10, ","")</f>
        <v/>
      </c>
      <c r="S204" s="138"/>
      <c r="T204" s="138"/>
      <c r="U204" s="160" t="str">
        <f>IF(COUNTA(U4:U15)&gt;0,"11, ","")</f>
        <v/>
      </c>
      <c r="V204" s="1"/>
      <c r="W204" s="1"/>
      <c r="X204" s="1"/>
      <c r="Y204" s="1"/>
      <c r="Z204" s="1"/>
      <c r="AA204" s="1"/>
      <c r="AB204" s="1"/>
      <c r="AC204" s="1"/>
    </row>
    <row r="205" spans="1:29" ht="12.75" hidden="1" customHeight="1">
      <c r="A205" s="1"/>
      <c r="B205" s="16"/>
      <c r="C205" s="3"/>
      <c r="D205" s="3"/>
      <c r="E205" s="3"/>
      <c r="F205" s="160" t="str">
        <f>IF(COUNTA(F16:F27)&gt;0,"6, ","")</f>
        <v/>
      </c>
      <c r="G205" s="138"/>
      <c r="H205" s="138"/>
      <c r="I205" s="160" t="str">
        <f>IF(COUNTA(I16:I27)&gt;0,"7, ","")</f>
        <v/>
      </c>
      <c r="J205" s="138"/>
      <c r="K205" s="138"/>
      <c r="L205" s="160" t="str">
        <f>IF(COUNTA(L16:L27)&gt;0,"8, ","")</f>
        <v/>
      </c>
      <c r="M205" s="138"/>
      <c r="N205" s="138"/>
      <c r="O205" s="160" t="str">
        <f>IF(COUNTA(O16:O27)&gt;0,"9, ","")</f>
        <v/>
      </c>
      <c r="P205" s="138"/>
      <c r="Q205" s="138"/>
      <c r="R205" s="160" t="str">
        <f>IF(COUNTA(R16:R27)&gt;0,"10, ","")</f>
        <v/>
      </c>
      <c r="S205" s="138"/>
      <c r="T205" s="138"/>
      <c r="U205" s="160" t="str">
        <f>IF(COUNTA(U16:U27)&gt;0,"11, ","")</f>
        <v/>
      </c>
      <c r="V205" s="1"/>
      <c r="W205" s="1"/>
      <c r="X205" s="1"/>
      <c r="Y205" s="1"/>
      <c r="Z205" s="1"/>
      <c r="AA205" s="1"/>
      <c r="AB205" s="1"/>
      <c r="AC205" s="1"/>
    </row>
    <row r="206" spans="1:29" ht="12.75" hidden="1" customHeight="1">
      <c r="A206" s="1"/>
      <c r="B206" s="16"/>
      <c r="C206" s="3"/>
      <c r="D206" s="3"/>
      <c r="E206" s="3"/>
      <c r="F206" s="160" t="str">
        <f>IF(COUNTA(F28:F39)&gt;0,"6, ","")</f>
        <v/>
      </c>
      <c r="G206" s="138"/>
      <c r="H206" s="138"/>
      <c r="I206" s="160" t="str">
        <f>IF(COUNTA(I28:I39)&gt;0,"7, ","")</f>
        <v/>
      </c>
      <c r="J206" s="138"/>
      <c r="K206" s="138"/>
      <c r="L206" s="160" t="str">
        <f>IF(COUNTA(L28:L39)&gt;0,"8, ","")</f>
        <v/>
      </c>
      <c r="M206" s="138"/>
      <c r="N206" s="138"/>
      <c r="O206" s="160" t="str">
        <f>IF(COUNTA(O28:O39)&gt;0,"9, ","")</f>
        <v/>
      </c>
      <c r="P206" s="138"/>
      <c r="Q206" s="138"/>
      <c r="R206" s="160" t="str">
        <f>IF(COUNTA(R28:R39)&gt;0,"10, ","")</f>
        <v/>
      </c>
      <c r="S206" s="138"/>
      <c r="T206" s="138"/>
      <c r="U206" s="160" t="str">
        <f>IF(COUNTA(U28:U39)&gt;0,"11, ","")</f>
        <v/>
      </c>
      <c r="V206" s="1"/>
      <c r="W206" s="1"/>
      <c r="X206" s="1"/>
      <c r="Y206" s="1"/>
      <c r="Z206" s="1"/>
      <c r="AA206" s="1"/>
      <c r="AB206" s="1"/>
      <c r="AC206" s="1"/>
    </row>
    <row r="207" spans="1:29" ht="12.75" hidden="1" customHeight="1">
      <c r="A207" s="1"/>
      <c r="B207" s="16"/>
      <c r="C207" s="3"/>
      <c r="D207" s="3"/>
      <c r="E207" s="3"/>
      <c r="F207" s="160" t="str">
        <f>IF(COUNTA(F40:F51)&gt;0,"6, ","")</f>
        <v/>
      </c>
      <c r="G207" s="138"/>
      <c r="H207" s="138"/>
      <c r="I207" s="160" t="str">
        <f>IF(COUNTA(I40:I51)&gt;0,"7, ","")</f>
        <v/>
      </c>
      <c r="J207" s="138"/>
      <c r="K207" s="138"/>
      <c r="L207" s="160" t="str">
        <f>IF(COUNTA(L40:L51)&gt;0,"8, ","")</f>
        <v/>
      </c>
      <c r="M207" s="138"/>
      <c r="N207" s="138"/>
      <c r="O207" s="160" t="str">
        <f>IF(COUNTA(O40:O51)&gt;0,"9, ","")</f>
        <v/>
      </c>
      <c r="P207" s="138"/>
      <c r="Q207" s="138"/>
      <c r="R207" s="160" t="str">
        <f>IF(COUNTA(R40:R51)&gt;0,"10, ","")</f>
        <v/>
      </c>
      <c r="S207" s="138"/>
      <c r="T207" s="138"/>
      <c r="U207" s="160" t="str">
        <f>IF(COUNTA(U40:U51)&gt;0,"11, ","")</f>
        <v/>
      </c>
      <c r="V207" s="1"/>
      <c r="W207" s="1"/>
      <c r="X207" s="1"/>
      <c r="Y207" s="1"/>
      <c r="Z207" s="1"/>
      <c r="AA207" s="1"/>
      <c r="AB207" s="1"/>
      <c r="AC207" s="1"/>
    </row>
    <row r="208" spans="1:29" ht="12.75" hidden="1" customHeight="1">
      <c r="A208" s="1"/>
      <c r="B208" s="16"/>
      <c r="C208" s="3"/>
      <c r="D208" s="3"/>
      <c r="E208" s="3"/>
      <c r="F208" s="160" t="str">
        <f>IF(COUNTA(F52:F63)&gt;0,"6, ","")</f>
        <v/>
      </c>
      <c r="G208" s="138"/>
      <c r="H208" s="138"/>
      <c r="I208" s="160" t="str">
        <f>IF(COUNTA(I52:I63)&gt;0,"7, ","")</f>
        <v/>
      </c>
      <c r="J208" s="138"/>
      <c r="K208" s="138"/>
      <c r="L208" s="160" t="str">
        <f>IF(COUNTA(L52:L63)&gt;0,"8, ","")</f>
        <v/>
      </c>
      <c r="M208" s="138"/>
      <c r="N208" s="138"/>
      <c r="O208" s="160" t="str">
        <f>IF(COUNTA(O52:O63)&gt;0,"9, ","")</f>
        <v/>
      </c>
      <c r="P208" s="138"/>
      <c r="Q208" s="138"/>
      <c r="R208" s="160" t="str">
        <f>IF(COUNTA(R52:R63)&gt;0,"10, ","")</f>
        <v/>
      </c>
      <c r="S208" s="138"/>
      <c r="T208" s="138"/>
      <c r="U208" s="160" t="str">
        <f>IF(COUNTA(U52:U63)&gt;0,"11, ","")</f>
        <v/>
      </c>
      <c r="V208" s="1"/>
      <c r="W208" s="1"/>
      <c r="X208" s="1"/>
      <c r="Y208" s="1"/>
      <c r="Z208" s="1"/>
      <c r="AA208" s="1"/>
      <c r="AB208" s="1"/>
      <c r="AC208" s="1"/>
    </row>
    <row r="209" spans="1:29" ht="12.75" hidden="1" customHeight="1">
      <c r="A209" s="1"/>
      <c r="B209" s="16"/>
      <c r="C209" s="3"/>
      <c r="D209" s="3"/>
      <c r="E209" s="3"/>
      <c r="F209" s="160" t="str">
        <f>IF(COUNTA(F64:F75)&gt;0,"6, ","")</f>
        <v/>
      </c>
      <c r="G209" s="138"/>
      <c r="H209" s="138"/>
      <c r="I209" s="160" t="str">
        <f>IF(COUNTA(I64:I75)&gt;0,"7, ","")</f>
        <v/>
      </c>
      <c r="J209" s="138"/>
      <c r="K209" s="138"/>
      <c r="L209" s="160" t="str">
        <f>IF(COUNTA(L64:L75)&gt;0,"8, ","")</f>
        <v/>
      </c>
      <c r="M209" s="138"/>
      <c r="N209" s="138"/>
      <c r="O209" s="160" t="str">
        <f>IF(COUNTA(O64:O75)&gt;0,"9, ","")</f>
        <v/>
      </c>
      <c r="P209" s="138"/>
      <c r="Q209" s="138"/>
      <c r="R209" s="160" t="str">
        <f>IF(COUNTA(R64:R75)&gt;0,"10, ","")</f>
        <v/>
      </c>
      <c r="S209" s="138"/>
      <c r="T209" s="138"/>
      <c r="U209" s="160" t="str">
        <f>IF(COUNTA(U64:U75)&gt;0,"11, ","")</f>
        <v/>
      </c>
      <c r="V209" s="1"/>
      <c r="W209" s="1"/>
      <c r="X209" s="1"/>
      <c r="Y209" s="1"/>
      <c r="Z209" s="1"/>
      <c r="AA209" s="1"/>
      <c r="AB209" s="1"/>
      <c r="AC209" s="1"/>
    </row>
    <row r="210" spans="1:29" ht="12.75" hidden="1" customHeight="1">
      <c r="A210" s="1"/>
      <c r="B210" s="16"/>
      <c r="C210" s="3"/>
      <c r="D210" s="3"/>
      <c r="E210" s="3"/>
      <c r="F210" s="160" t="str">
        <f>IF(COUNTA(F76:F87)&gt;0,"6, ","")</f>
        <v/>
      </c>
      <c r="G210" s="138"/>
      <c r="H210" s="138"/>
      <c r="I210" s="160" t="str">
        <f>IF(COUNTA(I76:I87)&gt;0,"7, ","")</f>
        <v/>
      </c>
      <c r="J210" s="138"/>
      <c r="K210" s="138"/>
      <c r="L210" s="160" t="str">
        <f>IF(COUNTA(L76:L87)&gt;0,"8, ","")</f>
        <v/>
      </c>
      <c r="M210" s="138"/>
      <c r="N210" s="138"/>
      <c r="O210" s="160" t="str">
        <f>IF(COUNTA(O76:O87)&gt;0,"9, ","")</f>
        <v/>
      </c>
      <c r="P210" s="138"/>
      <c r="Q210" s="138"/>
      <c r="R210" s="160" t="str">
        <f>IF(COUNTA(R76:R87)&gt;0,"10, ","")</f>
        <v/>
      </c>
      <c r="S210" s="138"/>
      <c r="T210" s="138"/>
      <c r="U210" s="160" t="str">
        <f>IF(COUNTA(U76:U87)&gt;0,"11, ","")</f>
        <v/>
      </c>
      <c r="V210" s="1"/>
      <c r="W210" s="1"/>
      <c r="X210" s="1"/>
      <c r="Y210" s="1"/>
      <c r="Z210" s="1"/>
      <c r="AA210" s="1"/>
      <c r="AB210" s="1"/>
      <c r="AC210" s="1"/>
    </row>
    <row r="211" spans="1:29" ht="12.75" hidden="1" customHeight="1">
      <c r="A211" s="1"/>
      <c r="B211" s="16"/>
      <c r="C211" s="3"/>
      <c r="D211" s="3"/>
      <c r="E211" s="3"/>
      <c r="F211" s="160" t="str">
        <f>IF(COUNTA(F88:F99)&gt;0,"6, ","")</f>
        <v/>
      </c>
      <c r="G211" s="138"/>
      <c r="H211" s="138"/>
      <c r="I211" s="160" t="str">
        <f>IF(COUNTA(I88:I99)&gt;0,"7, ","")</f>
        <v/>
      </c>
      <c r="J211" s="138"/>
      <c r="K211" s="138"/>
      <c r="L211" s="160" t="str">
        <f>IF(COUNTA(L88:L99)&gt;0,"8, ","")</f>
        <v/>
      </c>
      <c r="M211" s="138"/>
      <c r="N211" s="138"/>
      <c r="O211" s="160" t="str">
        <f>IF(COUNTA(O88:O99)&gt;0,"9, ","")</f>
        <v/>
      </c>
      <c r="P211" s="138"/>
      <c r="Q211" s="138"/>
      <c r="R211" s="160" t="str">
        <f>IF(COUNTA(R88:R99)&gt;0,"10, ","")</f>
        <v/>
      </c>
      <c r="S211" s="138"/>
      <c r="T211" s="138"/>
      <c r="U211" s="160" t="str">
        <f>IF(COUNTA(U88:U99)&gt;0,"11, ","")</f>
        <v/>
      </c>
      <c r="V211" s="1"/>
      <c r="W211" s="1"/>
      <c r="X211" s="1"/>
      <c r="Y211" s="1"/>
      <c r="Z211" s="1"/>
      <c r="AA211" s="1"/>
      <c r="AB211" s="1"/>
      <c r="AC211" s="1"/>
    </row>
    <row r="212" spans="1:29" ht="12.75" hidden="1" customHeight="1">
      <c r="A212" s="1"/>
      <c r="B212" s="16"/>
      <c r="C212" s="3"/>
      <c r="D212" s="3"/>
      <c r="E212" s="3"/>
      <c r="F212" s="160" t="str">
        <f>IF(COUNTA(F100:F111)&gt;0,"6, ","")</f>
        <v/>
      </c>
      <c r="G212" s="138"/>
      <c r="H212" s="138"/>
      <c r="I212" s="160" t="str">
        <f>IF(COUNTA(I100:I111)&gt;0,"7, ","")</f>
        <v/>
      </c>
      <c r="J212" s="138"/>
      <c r="K212" s="138"/>
      <c r="L212" s="160" t="str">
        <f>IF(COUNTA(L100:L111)&gt;0,"8, ","")</f>
        <v/>
      </c>
      <c r="M212" s="138"/>
      <c r="N212" s="138"/>
      <c r="O212" s="160" t="str">
        <f>IF(COUNTA(O100:O111)&gt;0,"9, ","")</f>
        <v/>
      </c>
      <c r="P212" s="138"/>
      <c r="Q212" s="138"/>
      <c r="R212" s="160" t="str">
        <f>IF(COUNTA(R100:R111)&gt;0,"10, ","")</f>
        <v/>
      </c>
      <c r="S212" s="138"/>
      <c r="T212" s="138"/>
      <c r="U212" s="160" t="str">
        <f>IF(COUNTA(U100:U111)&gt;0,"11, ","")</f>
        <v/>
      </c>
      <c r="V212" s="1"/>
      <c r="W212" s="1"/>
      <c r="X212" s="1"/>
      <c r="Y212" s="1"/>
      <c r="Z212" s="1"/>
      <c r="AA212" s="1"/>
      <c r="AB212" s="1"/>
      <c r="AC212" s="1"/>
    </row>
    <row r="213" spans="1:29" ht="12.75" hidden="1" customHeight="1">
      <c r="A213" s="1"/>
      <c r="B213" s="16"/>
      <c r="C213" s="3"/>
      <c r="D213" s="3"/>
      <c r="E213" s="3"/>
      <c r="F213" s="160" t="str">
        <f>IF(COUNTA(F112:F123)&gt;0,"6, ","")</f>
        <v/>
      </c>
      <c r="G213" s="138"/>
      <c r="H213" s="138"/>
      <c r="I213" s="160" t="str">
        <f>IF(COUNTA(I112:I123)&gt;0,"7, ","")</f>
        <v/>
      </c>
      <c r="J213" s="138"/>
      <c r="K213" s="138"/>
      <c r="L213" s="160" t="str">
        <f>IF(COUNTA(L112:L123)&gt;0,"8, ","")</f>
        <v/>
      </c>
      <c r="M213" s="138"/>
      <c r="N213" s="138"/>
      <c r="O213" s="160" t="str">
        <f>IF(COUNTA(O112:O123)&gt;0,"9, ","")</f>
        <v/>
      </c>
      <c r="P213" s="138"/>
      <c r="Q213" s="138"/>
      <c r="R213" s="160" t="str">
        <f>IF(COUNTA(R112:R123)&gt;0,"10, ","")</f>
        <v/>
      </c>
      <c r="S213" s="138"/>
      <c r="T213" s="138"/>
      <c r="U213" s="160" t="str">
        <f>IF(COUNTA(U112:U123)&gt;0,"11, ","")</f>
        <v/>
      </c>
      <c r="V213" s="1"/>
      <c r="W213" s="1"/>
      <c r="X213" s="1"/>
      <c r="Y213" s="1"/>
      <c r="Z213" s="1"/>
      <c r="AA213" s="1"/>
      <c r="AB213" s="1"/>
      <c r="AC213" s="1"/>
    </row>
    <row r="214" spans="1:29" ht="12.75" hidden="1" customHeight="1">
      <c r="A214" s="1"/>
      <c r="B214" s="16"/>
      <c r="C214" s="3"/>
      <c r="D214" s="3"/>
      <c r="E214" s="3"/>
      <c r="F214" s="160" t="str">
        <f>IF(COUNTA(F124:F135)&gt;0,"6, ","")</f>
        <v/>
      </c>
      <c r="G214" s="138"/>
      <c r="H214" s="138"/>
      <c r="I214" s="160" t="str">
        <f>IF(COUNTA(I124:I135)&gt;0,"7, ","")</f>
        <v/>
      </c>
      <c r="J214" s="138"/>
      <c r="K214" s="138"/>
      <c r="L214" s="160" t="str">
        <f>IF(COUNTA(L124:L135)&gt;0,"8, ","")</f>
        <v/>
      </c>
      <c r="M214" s="138"/>
      <c r="N214" s="138"/>
      <c r="O214" s="160" t="str">
        <f>IF(COUNTA(O124:O135)&gt;0,"9, ","")</f>
        <v/>
      </c>
      <c r="P214" s="138"/>
      <c r="Q214" s="138"/>
      <c r="R214" s="160" t="str">
        <f>IF(COUNTA(R124:R135)&gt;0,"10, ","")</f>
        <v/>
      </c>
      <c r="S214" s="138"/>
      <c r="T214" s="138"/>
      <c r="U214" s="160" t="str">
        <f>IF(COUNTA(U124:U135)&gt;0,"11, ","")</f>
        <v/>
      </c>
      <c r="V214" s="1"/>
      <c r="W214" s="1"/>
      <c r="X214" s="1"/>
      <c r="Y214" s="1"/>
      <c r="Z214" s="1"/>
      <c r="AA214" s="1"/>
      <c r="AB214" s="1"/>
      <c r="AC214" s="1"/>
    </row>
    <row r="215" spans="1:29" ht="12.75" hidden="1" customHeight="1">
      <c r="A215" s="1"/>
      <c r="B215" s="16"/>
      <c r="C215" s="3"/>
      <c r="D215" s="3"/>
      <c r="E215" s="3"/>
      <c r="F215" s="160" t="str">
        <f>IF(COUNTA(F136:F147)&gt;0,"6, ","")</f>
        <v/>
      </c>
      <c r="G215" s="138"/>
      <c r="H215" s="138"/>
      <c r="I215" s="160" t="str">
        <f>IF(COUNTA(I136:I147)&gt;0,"7, ","")</f>
        <v/>
      </c>
      <c r="J215" s="138"/>
      <c r="K215" s="138"/>
      <c r="L215" s="160" t="str">
        <f>IF(COUNTA(L136:L147)&gt;0,"8, ","")</f>
        <v/>
      </c>
      <c r="M215" s="138"/>
      <c r="N215" s="138"/>
      <c r="O215" s="160" t="str">
        <f>IF(COUNTA(O136:O147)&gt;0,"9, ","")</f>
        <v/>
      </c>
      <c r="P215" s="138"/>
      <c r="Q215" s="138"/>
      <c r="R215" s="160" t="str">
        <f>IF(COUNTA(R136:R147)&gt;0,"10, ","")</f>
        <v/>
      </c>
      <c r="S215" s="138"/>
      <c r="T215" s="138"/>
      <c r="U215" s="160" t="str">
        <f>IF(COUNTA(U136:U147)&gt;0,"11, ","")</f>
        <v/>
      </c>
      <c r="V215" s="1"/>
      <c r="W215" s="1"/>
      <c r="X215" s="1"/>
      <c r="Y215" s="1"/>
      <c r="Z215" s="1"/>
      <c r="AA215" s="1"/>
      <c r="AB215" s="1"/>
      <c r="AC215" s="1"/>
    </row>
    <row r="216" spans="1:29" ht="12.75" hidden="1" customHeight="1">
      <c r="A216" s="1"/>
      <c r="B216" s="16"/>
      <c r="C216" s="3"/>
      <c r="D216" s="3"/>
      <c r="E216" s="3"/>
      <c r="F216" s="3"/>
      <c r="G216" s="138"/>
      <c r="H216" s="138"/>
      <c r="I216" s="138"/>
      <c r="J216" s="138"/>
      <c r="K216" s="138"/>
      <c r="L216" s="155"/>
      <c r="M216" s="138"/>
      <c r="N216" s="138"/>
      <c r="O216" s="138"/>
      <c r="P216" s="138"/>
      <c r="Q216" s="138"/>
      <c r="R216" s="138"/>
      <c r="S216" s="138"/>
      <c r="T216" s="138"/>
      <c r="U216" s="138"/>
      <c r="V216" s="1"/>
      <c r="W216" s="1"/>
      <c r="X216" s="1"/>
      <c r="Y216" s="1"/>
      <c r="Z216" s="1"/>
      <c r="AA216" s="1"/>
      <c r="AB216" s="1"/>
      <c r="AC216" s="1"/>
    </row>
    <row r="217" spans="1:29" ht="12.75">
      <c r="A217" s="1"/>
      <c r="B217" s="16"/>
      <c r="C217" s="3"/>
      <c r="D217" s="3"/>
      <c r="E217" s="3"/>
      <c r="F217" s="3"/>
      <c r="G217" s="138"/>
      <c r="H217" s="138"/>
      <c r="I217" s="138"/>
      <c r="J217" s="138"/>
      <c r="K217" s="138"/>
      <c r="L217" s="155"/>
      <c r="M217" s="138"/>
      <c r="N217" s="138"/>
      <c r="O217" s="138"/>
      <c r="P217" s="138"/>
      <c r="Q217" s="138"/>
      <c r="R217" s="138"/>
      <c r="S217" s="138"/>
      <c r="T217" s="138"/>
      <c r="U217" s="138"/>
      <c r="V217" s="1"/>
      <c r="W217" s="1"/>
      <c r="X217" s="1"/>
      <c r="Y217" s="1"/>
      <c r="Z217" s="1"/>
      <c r="AA217" s="1"/>
      <c r="AB217" s="1"/>
      <c r="AC217" s="1"/>
    </row>
    <row r="218" spans="1:29" ht="12.75">
      <c r="A218" s="1"/>
      <c r="B218" s="16"/>
      <c r="C218" s="3"/>
      <c r="D218" s="3"/>
      <c r="E218" s="3"/>
      <c r="F218" s="3"/>
      <c r="G218" s="138"/>
      <c r="H218" s="138"/>
      <c r="I218" s="138"/>
      <c r="J218" s="138"/>
      <c r="K218" s="138"/>
      <c r="L218" s="155"/>
      <c r="M218" s="138"/>
      <c r="N218" s="138"/>
      <c r="O218" s="138"/>
      <c r="P218" s="138"/>
      <c r="Q218" s="138"/>
      <c r="R218" s="138"/>
      <c r="S218" s="138"/>
      <c r="T218" s="138"/>
      <c r="U218" s="138"/>
      <c r="V218" s="1"/>
      <c r="W218" s="1"/>
      <c r="X218" s="1"/>
      <c r="Y218" s="1"/>
      <c r="Z218" s="1"/>
      <c r="AA218" s="1"/>
      <c r="AB218" s="1"/>
      <c r="AC218" s="1"/>
    </row>
    <row r="219" spans="1:29" ht="12.75">
      <c r="A219" s="1"/>
      <c r="B219" s="16"/>
      <c r="C219" s="3"/>
      <c r="D219" s="3"/>
      <c r="E219" s="3"/>
      <c r="F219" s="3"/>
      <c r="G219" s="138"/>
      <c r="H219" s="138"/>
      <c r="I219" s="138"/>
      <c r="J219" s="138"/>
      <c r="K219" s="138"/>
      <c r="L219" s="155"/>
      <c r="M219" s="138"/>
      <c r="N219" s="138"/>
      <c r="O219" s="138"/>
      <c r="P219" s="138"/>
      <c r="Q219" s="138"/>
      <c r="R219" s="138"/>
      <c r="S219" s="138"/>
      <c r="T219" s="138"/>
      <c r="U219" s="138"/>
      <c r="V219" s="1"/>
      <c r="W219" s="1"/>
      <c r="X219" s="1"/>
      <c r="Y219" s="1"/>
      <c r="Z219" s="1"/>
      <c r="AA219" s="1"/>
      <c r="AB219" s="1"/>
      <c r="AC219" s="1"/>
    </row>
    <row r="220" spans="1:29" ht="12.75">
      <c r="A220" s="1"/>
      <c r="B220" s="16"/>
      <c r="C220" s="3"/>
      <c r="D220" s="3"/>
      <c r="E220" s="3"/>
      <c r="F220" s="3"/>
      <c r="G220" s="138"/>
      <c r="H220" s="138"/>
      <c r="I220" s="138"/>
      <c r="J220" s="138"/>
      <c r="K220" s="138"/>
      <c r="L220" s="155"/>
      <c r="M220" s="138"/>
      <c r="N220" s="138"/>
      <c r="O220" s="138"/>
      <c r="P220" s="138"/>
      <c r="Q220" s="138"/>
      <c r="R220" s="138"/>
      <c r="S220" s="138"/>
      <c r="T220" s="138"/>
      <c r="U220" s="138"/>
      <c r="V220" s="1"/>
      <c r="W220" s="1"/>
      <c r="X220" s="1"/>
      <c r="Y220" s="1"/>
      <c r="Z220" s="1"/>
      <c r="AA220" s="1"/>
      <c r="AB220" s="1"/>
      <c r="AC220" s="1"/>
    </row>
    <row r="221" spans="1:29" ht="12.75">
      <c r="A221" s="1"/>
      <c r="B221" s="16"/>
      <c r="C221" s="3"/>
      <c r="D221" s="3"/>
      <c r="E221" s="3"/>
      <c r="F221" s="3"/>
      <c r="G221" s="138"/>
      <c r="H221" s="138"/>
      <c r="I221" s="138"/>
      <c r="J221" s="138"/>
      <c r="K221" s="138"/>
      <c r="L221" s="155"/>
      <c r="M221" s="138"/>
      <c r="N221" s="138"/>
      <c r="O221" s="138"/>
      <c r="P221" s="138"/>
      <c r="Q221" s="138"/>
      <c r="R221" s="138"/>
      <c r="S221" s="138"/>
      <c r="T221" s="138"/>
      <c r="U221" s="138"/>
      <c r="V221" s="1"/>
      <c r="W221" s="1"/>
      <c r="X221" s="1"/>
      <c r="Y221" s="1"/>
      <c r="Z221" s="1"/>
      <c r="AA221" s="1"/>
      <c r="AB221" s="1"/>
      <c r="AC221" s="1"/>
    </row>
    <row r="222" spans="1:29" ht="12.75">
      <c r="A222" s="1"/>
      <c r="B222" s="16"/>
      <c r="C222" s="3"/>
      <c r="D222" s="3"/>
      <c r="E222" s="3"/>
      <c r="F222" s="3"/>
      <c r="G222" s="138"/>
      <c r="H222" s="138"/>
      <c r="I222" s="138"/>
      <c r="J222" s="138"/>
      <c r="K222" s="138"/>
      <c r="L222" s="155"/>
      <c r="M222" s="138"/>
      <c r="N222" s="138"/>
      <c r="O222" s="138"/>
      <c r="P222" s="138"/>
      <c r="Q222" s="138"/>
      <c r="R222" s="138"/>
      <c r="S222" s="138"/>
      <c r="T222" s="138"/>
      <c r="U222" s="138"/>
      <c r="V222" s="1"/>
      <c r="W222" s="1"/>
      <c r="X222" s="1"/>
      <c r="Y222" s="1"/>
      <c r="Z222" s="1"/>
      <c r="AA222" s="1"/>
      <c r="AB222" s="1"/>
      <c r="AC222" s="1"/>
    </row>
    <row r="223" spans="1:29" ht="12.75">
      <c r="A223" s="1"/>
      <c r="B223" s="16"/>
      <c r="C223" s="3"/>
      <c r="D223" s="3"/>
      <c r="E223" s="3"/>
      <c r="F223" s="3"/>
      <c r="G223" s="138"/>
      <c r="H223" s="138"/>
      <c r="I223" s="138"/>
      <c r="J223" s="138"/>
      <c r="K223" s="138"/>
      <c r="L223" s="155"/>
      <c r="M223" s="138"/>
      <c r="N223" s="138"/>
      <c r="O223" s="138"/>
      <c r="P223" s="138"/>
      <c r="Q223" s="138"/>
      <c r="R223" s="138"/>
      <c r="S223" s="138"/>
      <c r="T223" s="138"/>
      <c r="U223" s="138"/>
      <c r="V223" s="1"/>
      <c r="W223" s="1"/>
      <c r="X223" s="1"/>
      <c r="Y223" s="1"/>
      <c r="Z223" s="1"/>
      <c r="AA223" s="1"/>
      <c r="AB223" s="1"/>
      <c r="AC223" s="1"/>
    </row>
    <row r="224" spans="1:29" ht="12.75">
      <c r="A224" s="1"/>
      <c r="B224" s="16"/>
      <c r="C224" s="3"/>
      <c r="D224" s="3"/>
      <c r="E224" s="3"/>
      <c r="F224" s="3"/>
      <c r="G224" s="138"/>
      <c r="H224" s="138"/>
      <c r="I224" s="138"/>
      <c r="J224" s="138"/>
      <c r="K224" s="138"/>
      <c r="L224" s="155"/>
      <c r="M224" s="138"/>
      <c r="N224" s="138"/>
      <c r="O224" s="138"/>
      <c r="P224" s="138"/>
      <c r="Q224" s="138"/>
      <c r="R224" s="138"/>
      <c r="S224" s="138"/>
      <c r="T224" s="138"/>
      <c r="U224" s="138"/>
      <c r="V224" s="1"/>
      <c r="W224" s="1"/>
      <c r="X224" s="1"/>
      <c r="Y224" s="1"/>
      <c r="Z224" s="1"/>
      <c r="AA224" s="1"/>
      <c r="AB224" s="1"/>
      <c r="AC224" s="1"/>
    </row>
    <row r="225" spans="1:29" ht="12.75">
      <c r="A225" s="1"/>
      <c r="B225" s="16"/>
      <c r="C225" s="3"/>
      <c r="D225" s="3"/>
      <c r="E225" s="3"/>
      <c r="F225" s="3"/>
      <c r="G225" s="138"/>
      <c r="H225" s="138"/>
      <c r="I225" s="138"/>
      <c r="J225" s="138"/>
      <c r="K225" s="138"/>
      <c r="L225" s="155"/>
      <c r="M225" s="138"/>
      <c r="N225" s="138"/>
      <c r="O225" s="138"/>
      <c r="P225" s="138"/>
      <c r="Q225" s="138"/>
      <c r="R225" s="138"/>
      <c r="S225" s="138"/>
      <c r="T225" s="138"/>
      <c r="U225" s="138"/>
      <c r="V225" s="1"/>
      <c r="W225" s="1"/>
      <c r="X225" s="1"/>
      <c r="Y225" s="1"/>
      <c r="Z225" s="1"/>
      <c r="AA225" s="1"/>
      <c r="AB225" s="1"/>
      <c r="AC225" s="1"/>
    </row>
    <row r="226" spans="1:29" ht="12.75">
      <c r="A226" s="1"/>
      <c r="B226" s="16"/>
      <c r="C226" s="3"/>
      <c r="D226" s="3"/>
      <c r="E226" s="3"/>
      <c r="F226" s="3"/>
      <c r="G226" s="138"/>
      <c r="H226" s="138"/>
      <c r="I226" s="138"/>
      <c r="J226" s="138"/>
      <c r="K226" s="138"/>
      <c r="L226" s="155"/>
      <c r="M226" s="138"/>
      <c r="N226" s="138"/>
      <c r="O226" s="138"/>
      <c r="P226" s="138"/>
      <c r="Q226" s="138"/>
      <c r="R226" s="138"/>
      <c r="S226" s="138"/>
      <c r="T226" s="138"/>
      <c r="U226" s="138"/>
      <c r="V226" s="1"/>
      <c r="W226" s="1"/>
      <c r="X226" s="1"/>
      <c r="Y226" s="1"/>
      <c r="Z226" s="1"/>
      <c r="AA226" s="1"/>
      <c r="AB226" s="1"/>
      <c r="AC226" s="1"/>
    </row>
    <row r="227" spans="1:29" ht="12.75">
      <c r="A227" s="1"/>
      <c r="B227" s="16"/>
      <c r="C227" s="3"/>
      <c r="D227" s="3"/>
      <c r="E227" s="3"/>
      <c r="F227" s="3"/>
      <c r="G227" s="138"/>
      <c r="H227" s="138"/>
      <c r="I227" s="138"/>
      <c r="J227" s="138"/>
      <c r="K227" s="138"/>
      <c r="L227" s="155"/>
      <c r="M227" s="138"/>
      <c r="N227" s="138"/>
      <c r="O227" s="138"/>
      <c r="P227" s="138"/>
      <c r="Q227" s="138"/>
      <c r="R227" s="138"/>
      <c r="S227" s="138"/>
      <c r="T227" s="138"/>
      <c r="U227" s="138"/>
      <c r="V227" s="1"/>
      <c r="W227" s="1"/>
      <c r="X227" s="1"/>
      <c r="Y227" s="1"/>
      <c r="Z227" s="1"/>
      <c r="AA227" s="1"/>
      <c r="AB227" s="1"/>
      <c r="AC227" s="1"/>
    </row>
    <row r="228" spans="1:29" ht="12.75">
      <c r="A228" s="1"/>
      <c r="B228" s="16"/>
      <c r="C228" s="3"/>
      <c r="D228" s="3"/>
      <c r="E228" s="3"/>
      <c r="F228" s="3"/>
      <c r="G228" s="138"/>
      <c r="H228" s="138"/>
      <c r="I228" s="138"/>
      <c r="J228" s="138"/>
      <c r="K228" s="138"/>
      <c r="L228" s="155"/>
      <c r="M228" s="138"/>
      <c r="N228" s="138"/>
      <c r="O228" s="138"/>
      <c r="P228" s="138"/>
      <c r="Q228" s="138"/>
      <c r="R228" s="138"/>
      <c r="S228" s="138"/>
      <c r="T228" s="138"/>
      <c r="U228" s="138"/>
      <c r="V228" s="1"/>
      <c r="W228" s="1"/>
      <c r="X228" s="1"/>
      <c r="Y228" s="1"/>
      <c r="Z228" s="1"/>
      <c r="AA228" s="1"/>
      <c r="AB228" s="1"/>
      <c r="AC228" s="1"/>
    </row>
    <row r="229" spans="1:29" ht="12.75">
      <c r="A229" s="1"/>
      <c r="B229" s="16"/>
      <c r="C229" s="3"/>
      <c r="D229" s="3"/>
      <c r="E229" s="3"/>
      <c r="F229" s="3"/>
      <c r="G229" s="138"/>
      <c r="H229" s="138"/>
      <c r="I229" s="138"/>
      <c r="J229" s="138"/>
      <c r="K229" s="138"/>
      <c r="L229" s="155"/>
      <c r="M229" s="138"/>
      <c r="N229" s="138"/>
      <c r="O229" s="138"/>
      <c r="P229" s="138"/>
      <c r="Q229" s="138"/>
      <c r="R229" s="138"/>
      <c r="S229" s="138"/>
      <c r="T229" s="138"/>
      <c r="U229" s="138"/>
      <c r="V229" s="1"/>
      <c r="W229" s="1"/>
      <c r="X229" s="1"/>
      <c r="Y229" s="1"/>
      <c r="Z229" s="1"/>
      <c r="AA229" s="1"/>
      <c r="AB229" s="1"/>
      <c r="AC229" s="1"/>
    </row>
    <row r="230" spans="1:29" ht="12.75">
      <c r="A230" s="1"/>
      <c r="B230" s="16"/>
      <c r="C230" s="3"/>
      <c r="D230" s="138"/>
      <c r="E230" s="138"/>
      <c r="F230" s="138"/>
      <c r="G230" s="138"/>
      <c r="H230" s="138"/>
      <c r="I230" s="155"/>
      <c r="J230" s="138"/>
      <c r="K230" s="138"/>
      <c r="L230" s="138"/>
      <c r="M230" s="138"/>
      <c r="N230" s="138"/>
      <c r="O230" s="138"/>
      <c r="P230" s="138"/>
      <c r="Q230" s="138"/>
      <c r="R230" s="138"/>
      <c r="S230" s="1"/>
      <c r="T230" s="1"/>
      <c r="U230" s="1"/>
      <c r="V230" s="1"/>
      <c r="W230" s="1"/>
      <c r="X230" s="1"/>
      <c r="Y230" s="1"/>
      <c r="Z230" s="1"/>
      <c r="AA230" s="1"/>
      <c r="AB230" s="1"/>
      <c r="AC230" s="1"/>
    </row>
    <row r="231" spans="1:29" ht="12.75">
      <c r="A231" s="1"/>
      <c r="B231" s="16"/>
      <c r="C231" s="3"/>
      <c r="D231" s="138"/>
      <c r="E231" s="138"/>
      <c r="F231" s="138"/>
      <c r="G231" s="138"/>
      <c r="H231" s="138"/>
      <c r="I231" s="155"/>
      <c r="J231" s="138"/>
      <c r="K231" s="138"/>
      <c r="L231" s="138"/>
      <c r="M231" s="138"/>
      <c r="N231" s="138"/>
      <c r="O231" s="138"/>
      <c r="P231" s="138"/>
      <c r="Q231" s="138"/>
      <c r="R231" s="138"/>
      <c r="S231" s="1"/>
      <c r="T231" s="1"/>
      <c r="U231" s="1"/>
      <c r="V231" s="1"/>
      <c r="W231" s="1"/>
      <c r="X231" s="1"/>
      <c r="Y231" s="1"/>
      <c r="Z231" s="1"/>
      <c r="AA231" s="1"/>
      <c r="AB231" s="1"/>
      <c r="AC231" s="1"/>
    </row>
    <row r="232" spans="1:29" ht="12.75">
      <c r="A232" s="1"/>
      <c r="B232" s="16"/>
      <c r="C232" s="3"/>
      <c r="D232" s="138"/>
      <c r="E232" s="138"/>
      <c r="F232" s="138"/>
      <c r="G232" s="138"/>
      <c r="H232" s="138"/>
      <c r="I232" s="155"/>
      <c r="J232" s="138"/>
      <c r="K232" s="138"/>
      <c r="L232" s="138"/>
      <c r="M232" s="138"/>
      <c r="N232" s="138"/>
      <c r="O232" s="138"/>
      <c r="P232" s="138"/>
      <c r="Q232" s="138"/>
      <c r="R232" s="138"/>
      <c r="S232" s="1"/>
      <c r="T232" s="1"/>
      <c r="U232" s="1"/>
      <c r="V232" s="1"/>
      <c r="W232" s="1"/>
      <c r="X232" s="1"/>
      <c r="Y232" s="1"/>
      <c r="Z232" s="1"/>
      <c r="AA232" s="1"/>
      <c r="AB232" s="1"/>
      <c r="AC232" s="1"/>
    </row>
    <row r="233" spans="1:29" ht="12.75">
      <c r="A233" s="1"/>
      <c r="B233" s="16"/>
      <c r="C233" s="3"/>
      <c r="D233" s="138"/>
      <c r="E233" s="138"/>
      <c r="F233" s="138"/>
      <c r="G233" s="138"/>
      <c r="H233" s="138"/>
      <c r="I233" s="155"/>
      <c r="J233" s="138"/>
      <c r="K233" s="138"/>
      <c r="L233" s="138"/>
      <c r="M233" s="138"/>
      <c r="N233" s="138"/>
      <c r="O233" s="138"/>
      <c r="P233" s="138"/>
      <c r="Q233" s="138"/>
      <c r="R233" s="138"/>
      <c r="S233" s="1"/>
      <c r="T233" s="1"/>
      <c r="U233" s="1"/>
      <c r="V233" s="1"/>
      <c r="W233" s="1"/>
      <c r="X233" s="1"/>
      <c r="Y233" s="1"/>
      <c r="Z233" s="1"/>
      <c r="AA233" s="1"/>
      <c r="AB233" s="1"/>
      <c r="AC233" s="1"/>
    </row>
    <row r="234" spans="1:29" ht="12.75">
      <c r="A234" s="1"/>
      <c r="B234" s="16"/>
      <c r="C234" s="3"/>
      <c r="D234" s="138"/>
      <c r="E234" s="138"/>
      <c r="F234" s="138"/>
      <c r="G234" s="138"/>
      <c r="H234" s="138"/>
      <c r="I234" s="155"/>
      <c r="J234" s="138"/>
      <c r="K234" s="138"/>
      <c r="L234" s="138"/>
      <c r="M234" s="138"/>
      <c r="N234" s="138"/>
      <c r="O234" s="138"/>
      <c r="P234" s="138"/>
      <c r="Q234" s="138"/>
      <c r="R234" s="138"/>
      <c r="S234" s="1"/>
      <c r="T234" s="1"/>
      <c r="U234" s="1"/>
      <c r="V234" s="1"/>
      <c r="W234" s="1"/>
      <c r="X234" s="1"/>
      <c r="Y234" s="1"/>
      <c r="Z234" s="1"/>
      <c r="AA234" s="1"/>
      <c r="AB234" s="1"/>
      <c r="AC234" s="1"/>
    </row>
    <row r="235" spans="1:29" ht="12.75">
      <c r="A235" s="1"/>
      <c r="B235" s="16"/>
      <c r="C235" s="3"/>
      <c r="D235" s="138"/>
      <c r="E235" s="138"/>
      <c r="F235" s="138"/>
      <c r="G235" s="138"/>
      <c r="H235" s="138"/>
      <c r="I235" s="155"/>
      <c r="J235" s="138"/>
      <c r="K235" s="138"/>
      <c r="L235" s="138"/>
      <c r="M235" s="138"/>
      <c r="N235" s="138"/>
      <c r="O235" s="138"/>
      <c r="P235" s="138"/>
      <c r="Q235" s="138"/>
      <c r="R235" s="138"/>
      <c r="S235" s="1"/>
      <c r="T235" s="1"/>
      <c r="U235" s="1"/>
      <c r="V235" s="1"/>
      <c r="W235" s="1"/>
      <c r="X235" s="1"/>
      <c r="Y235" s="1"/>
      <c r="Z235" s="1"/>
      <c r="AA235" s="1"/>
      <c r="AB235" s="1"/>
      <c r="AC235" s="1"/>
    </row>
    <row r="236" spans="1:29" ht="12.75">
      <c r="A236" s="1"/>
      <c r="B236" s="16"/>
      <c r="C236" s="3"/>
      <c r="D236" s="138"/>
      <c r="E236" s="138"/>
      <c r="F236" s="138"/>
      <c r="G236" s="138"/>
      <c r="H236" s="138"/>
      <c r="I236" s="155"/>
      <c r="J236" s="138"/>
      <c r="K236" s="138"/>
      <c r="L236" s="138"/>
      <c r="M236" s="138"/>
      <c r="N236" s="138"/>
      <c r="O236" s="138"/>
      <c r="P236" s="138"/>
      <c r="Q236" s="138"/>
      <c r="R236" s="138"/>
      <c r="S236" s="1"/>
      <c r="T236" s="1"/>
      <c r="U236" s="1"/>
      <c r="V236" s="1"/>
      <c r="W236" s="1"/>
      <c r="X236" s="1"/>
      <c r="Y236" s="1"/>
      <c r="Z236" s="1"/>
      <c r="AA236" s="1"/>
      <c r="AB236" s="1"/>
      <c r="AC236" s="1"/>
    </row>
    <row r="237" spans="1:29" ht="12.75">
      <c r="A237" s="1"/>
      <c r="B237" s="16"/>
      <c r="C237" s="3"/>
      <c r="D237" s="138"/>
      <c r="E237" s="138"/>
      <c r="F237" s="138"/>
      <c r="G237" s="138"/>
      <c r="H237" s="138"/>
      <c r="I237" s="155"/>
      <c r="J237" s="138"/>
      <c r="K237" s="138"/>
      <c r="L237" s="138"/>
      <c r="M237" s="138"/>
      <c r="N237" s="138"/>
      <c r="O237" s="138"/>
      <c r="P237" s="138"/>
      <c r="Q237" s="138"/>
      <c r="R237" s="138"/>
      <c r="S237" s="1"/>
      <c r="T237" s="1"/>
      <c r="U237" s="1"/>
      <c r="V237" s="1"/>
      <c r="W237" s="1"/>
      <c r="X237" s="1"/>
      <c r="Y237" s="1"/>
      <c r="Z237" s="1"/>
      <c r="AA237" s="1"/>
      <c r="AB237" s="1"/>
      <c r="AC237" s="1"/>
    </row>
    <row r="238" spans="1:29" ht="12.75">
      <c r="A238" s="1"/>
      <c r="B238" s="16"/>
      <c r="C238" s="3"/>
      <c r="D238" s="138"/>
      <c r="E238" s="138"/>
      <c r="F238" s="138"/>
      <c r="G238" s="138"/>
      <c r="H238" s="138"/>
      <c r="I238" s="155"/>
      <c r="J238" s="138"/>
      <c r="K238" s="138"/>
      <c r="L238" s="138"/>
      <c r="M238" s="138"/>
      <c r="N238" s="138"/>
      <c r="O238" s="138"/>
      <c r="P238" s="138"/>
      <c r="Q238" s="138"/>
      <c r="R238" s="138"/>
      <c r="S238" s="1"/>
      <c r="T238" s="1"/>
      <c r="U238" s="1"/>
      <c r="V238" s="1"/>
      <c r="W238" s="1"/>
      <c r="X238" s="1"/>
      <c r="Y238" s="1"/>
      <c r="Z238" s="1"/>
      <c r="AA238" s="1"/>
      <c r="AB238" s="1"/>
      <c r="AC238" s="1"/>
    </row>
    <row r="239" spans="1:29" ht="12.75">
      <c r="A239" s="1"/>
      <c r="B239" s="16"/>
      <c r="C239" s="3"/>
      <c r="D239" s="138"/>
      <c r="E239" s="138"/>
      <c r="F239" s="138"/>
      <c r="G239" s="138"/>
      <c r="H239" s="138"/>
      <c r="I239" s="155"/>
      <c r="J239" s="138"/>
      <c r="K239" s="138"/>
      <c r="L239" s="138"/>
      <c r="M239" s="138"/>
      <c r="N239" s="138"/>
      <c r="O239" s="138"/>
      <c r="P239" s="138"/>
      <c r="Q239" s="138"/>
      <c r="R239" s="138"/>
      <c r="S239" s="1"/>
      <c r="T239" s="1"/>
      <c r="U239" s="1"/>
      <c r="V239" s="1"/>
      <c r="W239" s="1"/>
      <c r="X239" s="1"/>
      <c r="Y239" s="1"/>
      <c r="Z239" s="1"/>
      <c r="AA239" s="1"/>
      <c r="AB239" s="1"/>
      <c r="AC239" s="1"/>
    </row>
    <row r="240" spans="1:29" ht="12.75">
      <c r="A240" s="1"/>
      <c r="B240" s="16"/>
      <c r="C240" s="3"/>
      <c r="D240" s="138"/>
      <c r="E240" s="138"/>
      <c r="F240" s="138"/>
      <c r="G240" s="138"/>
      <c r="H240" s="138"/>
      <c r="I240" s="155"/>
      <c r="J240" s="138"/>
      <c r="K240" s="138"/>
      <c r="L240" s="138"/>
      <c r="M240" s="138"/>
      <c r="N240" s="138"/>
      <c r="O240" s="138"/>
      <c r="P240" s="138"/>
      <c r="Q240" s="138"/>
      <c r="R240" s="138"/>
      <c r="S240" s="1"/>
      <c r="T240" s="1"/>
      <c r="U240" s="1"/>
      <c r="V240" s="1"/>
      <c r="W240" s="1"/>
      <c r="X240" s="1"/>
      <c r="Y240" s="1"/>
      <c r="Z240" s="1"/>
      <c r="AA240" s="1"/>
      <c r="AB240" s="1"/>
      <c r="AC240" s="1"/>
    </row>
    <row r="241" spans="1:29" ht="12.75">
      <c r="A241" s="1"/>
      <c r="B241" s="16"/>
      <c r="C241" s="3"/>
      <c r="D241" s="138"/>
      <c r="E241" s="138"/>
      <c r="F241" s="138"/>
      <c r="G241" s="138"/>
      <c r="H241" s="138"/>
      <c r="I241" s="155"/>
      <c r="J241" s="138"/>
      <c r="K241" s="138"/>
      <c r="L241" s="138"/>
      <c r="M241" s="138"/>
      <c r="N241" s="138"/>
      <c r="O241" s="138"/>
      <c r="P241" s="138"/>
      <c r="Q241" s="138"/>
      <c r="R241" s="138"/>
      <c r="S241" s="1"/>
      <c r="T241" s="1"/>
      <c r="U241" s="1"/>
      <c r="V241" s="1"/>
      <c r="W241" s="1"/>
      <c r="X241" s="1"/>
      <c r="Y241" s="1"/>
      <c r="Z241" s="1"/>
      <c r="AA241" s="1"/>
      <c r="AB241" s="1"/>
      <c r="AC241" s="1"/>
    </row>
    <row r="242" spans="1:29" ht="12.75">
      <c r="A242" s="1"/>
      <c r="B242" s="16"/>
      <c r="C242" s="3"/>
      <c r="D242" s="138"/>
      <c r="E242" s="138"/>
      <c r="F242" s="138"/>
      <c r="G242" s="138"/>
      <c r="H242" s="138"/>
      <c r="I242" s="155"/>
      <c r="J242" s="138"/>
      <c r="K242" s="138"/>
      <c r="L242" s="138"/>
      <c r="M242" s="138"/>
      <c r="N242" s="138"/>
      <c r="O242" s="138"/>
      <c r="P242" s="138"/>
      <c r="Q242" s="138"/>
      <c r="R242" s="138"/>
      <c r="S242" s="1"/>
      <c r="T242" s="1"/>
      <c r="U242" s="1"/>
      <c r="V242" s="1"/>
      <c r="W242" s="1"/>
      <c r="X242" s="1"/>
      <c r="Y242" s="1"/>
      <c r="Z242" s="1"/>
      <c r="AA242" s="1"/>
      <c r="AB242" s="1"/>
      <c r="AC242" s="1"/>
    </row>
    <row r="243" spans="1:29" ht="12.75">
      <c r="A243" s="1"/>
      <c r="B243" s="16"/>
      <c r="C243" s="3"/>
      <c r="D243" s="138"/>
      <c r="E243" s="138"/>
      <c r="F243" s="138"/>
      <c r="G243" s="138"/>
      <c r="H243" s="138"/>
      <c r="I243" s="155"/>
      <c r="J243" s="138"/>
      <c r="K243" s="138"/>
      <c r="L243" s="138"/>
      <c r="M243" s="138"/>
      <c r="N243" s="138"/>
      <c r="O243" s="138"/>
      <c r="P243" s="138"/>
      <c r="Q243" s="138"/>
      <c r="R243" s="138"/>
      <c r="S243" s="1"/>
      <c r="T243" s="1"/>
      <c r="U243" s="1"/>
      <c r="V243" s="1"/>
      <c r="W243" s="1"/>
      <c r="X243" s="1"/>
      <c r="Y243" s="1"/>
      <c r="Z243" s="1"/>
      <c r="AA243" s="1"/>
      <c r="AB243" s="1"/>
      <c r="AC243" s="1"/>
    </row>
    <row r="244" spans="1:29" ht="12.75">
      <c r="A244" s="1"/>
      <c r="B244" s="16"/>
      <c r="C244" s="3"/>
      <c r="D244" s="138"/>
      <c r="E244" s="138"/>
      <c r="F244" s="138"/>
      <c r="G244" s="138"/>
      <c r="H244" s="138"/>
      <c r="I244" s="155"/>
      <c r="J244" s="138"/>
      <c r="K244" s="138"/>
      <c r="L244" s="138"/>
      <c r="M244" s="138"/>
      <c r="N244" s="138"/>
      <c r="O244" s="138"/>
      <c r="P244" s="138"/>
      <c r="Q244" s="138"/>
      <c r="R244" s="138"/>
      <c r="S244" s="1"/>
      <c r="T244" s="1"/>
      <c r="U244" s="1"/>
      <c r="V244" s="1"/>
      <c r="W244" s="1"/>
      <c r="X244" s="1"/>
      <c r="Y244" s="1"/>
      <c r="Z244" s="1"/>
      <c r="AA244" s="1"/>
      <c r="AB244" s="1"/>
      <c r="AC244" s="1"/>
    </row>
    <row r="245" spans="1:29" ht="12.75">
      <c r="A245" s="1"/>
      <c r="B245" s="16"/>
      <c r="C245" s="3"/>
      <c r="D245" s="138"/>
      <c r="E245" s="138"/>
      <c r="F245" s="138"/>
      <c r="G245" s="138"/>
      <c r="H245" s="138"/>
      <c r="I245" s="155"/>
      <c r="J245" s="138"/>
      <c r="K245" s="138"/>
      <c r="L245" s="138"/>
      <c r="M245" s="138"/>
      <c r="N245" s="138"/>
      <c r="O245" s="138"/>
      <c r="P245" s="138"/>
      <c r="Q245" s="138"/>
      <c r="R245" s="138"/>
      <c r="S245" s="1"/>
      <c r="T245" s="1"/>
      <c r="U245" s="1"/>
      <c r="V245" s="1"/>
      <c r="W245" s="1"/>
      <c r="X245" s="1"/>
      <c r="Y245" s="1"/>
      <c r="Z245" s="1"/>
      <c r="AA245" s="1"/>
      <c r="AB245" s="1"/>
      <c r="AC245" s="1"/>
    </row>
    <row r="246" spans="1:29" ht="12.75">
      <c r="A246" s="1"/>
      <c r="B246" s="16"/>
      <c r="C246" s="3"/>
      <c r="D246" s="138"/>
      <c r="E246" s="138"/>
      <c r="F246" s="138"/>
      <c r="G246" s="138"/>
      <c r="H246" s="138"/>
      <c r="I246" s="155"/>
      <c r="J246" s="138"/>
      <c r="K246" s="138"/>
      <c r="L246" s="138"/>
      <c r="M246" s="138"/>
      <c r="N246" s="138"/>
      <c r="O246" s="138"/>
      <c r="P246" s="138"/>
      <c r="Q246" s="138"/>
      <c r="R246" s="138"/>
      <c r="S246" s="1"/>
      <c r="T246" s="1"/>
      <c r="U246" s="1"/>
      <c r="V246" s="1"/>
      <c r="W246" s="1"/>
      <c r="X246" s="1"/>
      <c r="Y246" s="1"/>
      <c r="Z246" s="1"/>
      <c r="AA246" s="1"/>
      <c r="AB246" s="1"/>
      <c r="AC246" s="1"/>
    </row>
    <row r="247" spans="1:29" ht="12.75">
      <c r="A247" s="1"/>
      <c r="B247" s="16"/>
      <c r="C247" s="3"/>
      <c r="D247" s="138"/>
      <c r="E247" s="138"/>
      <c r="F247" s="138"/>
      <c r="G247" s="138"/>
      <c r="H247" s="138"/>
      <c r="I247" s="155"/>
      <c r="J247" s="138"/>
      <c r="K247" s="138"/>
      <c r="L247" s="138"/>
      <c r="M247" s="138"/>
      <c r="N247" s="138"/>
      <c r="O247" s="138"/>
      <c r="P247" s="138"/>
      <c r="Q247" s="138"/>
      <c r="R247" s="138"/>
      <c r="S247" s="1"/>
      <c r="T247" s="1"/>
      <c r="U247" s="1"/>
      <c r="V247" s="1"/>
      <c r="W247" s="1"/>
      <c r="X247" s="1"/>
      <c r="Y247" s="1"/>
      <c r="Z247" s="1"/>
      <c r="AA247" s="1"/>
      <c r="AB247" s="1"/>
      <c r="AC247" s="1"/>
    </row>
    <row r="248" spans="1:29" ht="12.75">
      <c r="A248" s="1"/>
      <c r="B248" s="16"/>
      <c r="C248" s="3"/>
      <c r="D248" s="138"/>
      <c r="E248" s="138"/>
      <c r="F248" s="138"/>
      <c r="G248" s="138"/>
      <c r="H248" s="138"/>
      <c r="I248" s="138"/>
      <c r="J248" s="138"/>
      <c r="K248" s="138"/>
      <c r="L248" s="138"/>
      <c r="M248" s="138"/>
      <c r="N248" s="138"/>
      <c r="O248" s="138"/>
      <c r="P248" s="138"/>
      <c r="Q248" s="138"/>
      <c r="R248" s="138"/>
      <c r="S248" s="1"/>
      <c r="T248" s="1"/>
      <c r="U248" s="1"/>
      <c r="V248" s="1"/>
      <c r="W248" s="1"/>
      <c r="X248" s="1"/>
      <c r="Y248" s="1"/>
      <c r="Z248" s="1"/>
      <c r="AA248" s="1"/>
      <c r="AB248" s="1"/>
      <c r="AC248" s="1"/>
    </row>
    <row r="249" spans="1:29" ht="12.75">
      <c r="A249" s="1"/>
      <c r="B249" s="16"/>
      <c r="C249" s="3"/>
      <c r="D249" s="138"/>
      <c r="E249" s="138"/>
      <c r="F249" s="138"/>
      <c r="G249" s="138"/>
      <c r="H249" s="138"/>
      <c r="I249" s="138"/>
      <c r="J249" s="138"/>
      <c r="K249" s="138"/>
      <c r="L249" s="138"/>
      <c r="M249" s="138"/>
      <c r="N249" s="138"/>
      <c r="O249" s="138"/>
      <c r="P249" s="138"/>
      <c r="Q249" s="138"/>
      <c r="R249" s="138"/>
      <c r="S249" s="1"/>
      <c r="T249" s="1"/>
      <c r="U249" s="1"/>
      <c r="V249" s="1"/>
      <c r="W249" s="1"/>
      <c r="X249" s="1"/>
      <c r="Y249" s="1"/>
      <c r="Z249" s="1"/>
      <c r="AA249" s="1"/>
      <c r="AB249" s="1"/>
      <c r="AC249" s="1"/>
    </row>
    <row r="250" spans="1:29" ht="12.75">
      <c r="A250" s="1"/>
      <c r="B250" s="16"/>
      <c r="C250" s="3"/>
      <c r="D250" s="138"/>
      <c r="E250" s="138"/>
      <c r="F250" s="138"/>
      <c r="G250" s="138"/>
      <c r="H250" s="138"/>
      <c r="I250" s="138"/>
      <c r="J250" s="138"/>
      <c r="K250" s="138"/>
      <c r="L250" s="138"/>
      <c r="M250" s="138"/>
      <c r="N250" s="138"/>
      <c r="O250" s="138"/>
      <c r="P250" s="138"/>
      <c r="Q250" s="138"/>
      <c r="R250" s="138"/>
      <c r="S250" s="1"/>
      <c r="T250" s="1"/>
      <c r="U250" s="1"/>
      <c r="V250" s="1"/>
      <c r="W250" s="1"/>
      <c r="X250" s="1"/>
      <c r="Y250" s="1"/>
      <c r="Z250" s="1"/>
      <c r="AA250" s="1"/>
      <c r="AB250" s="1"/>
      <c r="AC250" s="1"/>
    </row>
    <row r="251" spans="1:29" ht="12.75">
      <c r="A251" s="1"/>
      <c r="B251" s="16"/>
      <c r="C251" s="3"/>
      <c r="D251" s="138"/>
      <c r="E251" s="138"/>
      <c r="F251" s="138"/>
      <c r="G251" s="138"/>
      <c r="H251" s="138"/>
      <c r="I251" s="138"/>
      <c r="J251" s="138"/>
      <c r="K251" s="138"/>
      <c r="L251" s="138"/>
      <c r="M251" s="138"/>
      <c r="N251" s="138"/>
      <c r="O251" s="138"/>
      <c r="P251" s="138"/>
      <c r="Q251" s="138"/>
      <c r="R251" s="138"/>
      <c r="S251" s="1"/>
      <c r="T251" s="1"/>
      <c r="U251" s="1"/>
      <c r="V251" s="1"/>
      <c r="W251" s="1"/>
      <c r="X251" s="1"/>
      <c r="Y251" s="1"/>
      <c r="Z251" s="1"/>
      <c r="AA251" s="1"/>
      <c r="AB251" s="1"/>
      <c r="AC251" s="1"/>
    </row>
    <row r="252" spans="1:29" ht="12.75">
      <c r="A252" s="1"/>
      <c r="B252" s="16"/>
      <c r="C252" s="3"/>
      <c r="D252" s="138"/>
      <c r="E252" s="138"/>
      <c r="F252" s="138"/>
      <c r="G252" s="138"/>
      <c r="H252" s="138"/>
      <c r="I252" s="138"/>
      <c r="J252" s="138"/>
      <c r="K252" s="138"/>
      <c r="L252" s="138"/>
      <c r="M252" s="138"/>
      <c r="N252" s="138"/>
      <c r="O252" s="138"/>
      <c r="P252" s="138"/>
      <c r="Q252" s="138"/>
      <c r="R252" s="138"/>
      <c r="S252" s="1"/>
      <c r="T252" s="1"/>
      <c r="U252" s="1"/>
      <c r="V252" s="1"/>
      <c r="W252" s="1"/>
      <c r="X252" s="1"/>
      <c r="Y252" s="1"/>
      <c r="Z252" s="1"/>
      <c r="AA252" s="1"/>
      <c r="AB252" s="1"/>
      <c r="AC252" s="1"/>
    </row>
    <row r="253" spans="1:29" ht="12.75">
      <c r="A253" s="1"/>
      <c r="B253" s="16"/>
      <c r="C253" s="3"/>
      <c r="D253" s="138"/>
      <c r="E253" s="138"/>
      <c r="F253" s="138"/>
      <c r="G253" s="138"/>
      <c r="H253" s="138"/>
      <c r="I253" s="138"/>
      <c r="J253" s="138"/>
      <c r="K253" s="138"/>
      <c r="L253" s="138"/>
      <c r="M253" s="138"/>
      <c r="N253" s="138"/>
      <c r="O253" s="138"/>
      <c r="P253" s="138"/>
      <c r="Q253" s="138"/>
      <c r="R253" s="138"/>
      <c r="S253" s="1"/>
      <c r="T253" s="1"/>
      <c r="U253" s="1"/>
      <c r="V253" s="1"/>
      <c r="W253" s="1"/>
      <c r="X253" s="1"/>
      <c r="Y253" s="1"/>
      <c r="Z253" s="1"/>
      <c r="AA253" s="1"/>
      <c r="AB253" s="1"/>
      <c r="AC253" s="1"/>
    </row>
    <row r="254" spans="1:29" ht="12.75">
      <c r="A254" s="1"/>
      <c r="B254" s="16"/>
      <c r="C254" s="3"/>
      <c r="D254" s="138"/>
      <c r="E254" s="138"/>
      <c r="F254" s="138"/>
      <c r="G254" s="138"/>
      <c r="H254" s="138"/>
      <c r="I254" s="138"/>
      <c r="J254" s="138"/>
      <c r="K254" s="138"/>
      <c r="L254" s="138"/>
      <c r="M254" s="138"/>
      <c r="N254" s="138"/>
      <c r="O254" s="138"/>
      <c r="P254" s="138"/>
      <c r="Q254" s="138"/>
      <c r="R254" s="138"/>
      <c r="S254" s="1"/>
      <c r="T254" s="1"/>
      <c r="U254" s="1"/>
      <c r="V254" s="1"/>
      <c r="W254" s="1"/>
      <c r="X254" s="1"/>
      <c r="Y254" s="1"/>
      <c r="Z254" s="1"/>
      <c r="AA254" s="1"/>
      <c r="AB254" s="1"/>
      <c r="AC254" s="1"/>
    </row>
    <row r="255" spans="1:29" ht="12.75">
      <c r="A255" s="1"/>
      <c r="B255" s="16"/>
      <c r="C255" s="3"/>
      <c r="D255" s="138"/>
      <c r="E255" s="138"/>
      <c r="F255" s="138"/>
      <c r="G255" s="138"/>
      <c r="H255" s="138"/>
      <c r="I255" s="138"/>
      <c r="J255" s="138"/>
      <c r="K255" s="138"/>
      <c r="L255" s="138"/>
      <c r="M255" s="138"/>
      <c r="N255" s="138"/>
      <c r="O255" s="138"/>
      <c r="P255" s="138"/>
      <c r="Q255" s="138"/>
      <c r="R255" s="138"/>
      <c r="S255" s="1"/>
      <c r="T255" s="1"/>
      <c r="U255" s="1"/>
      <c r="V255" s="1"/>
      <c r="W255" s="1"/>
      <c r="X255" s="1"/>
      <c r="Y255" s="1"/>
      <c r="Z255" s="1"/>
      <c r="AA255" s="1"/>
      <c r="AB255" s="1"/>
      <c r="AC255" s="1"/>
    </row>
    <row r="256" spans="1:29" ht="12.75">
      <c r="A256" s="1"/>
      <c r="B256" s="16"/>
      <c r="C256" s="3"/>
      <c r="D256" s="138"/>
      <c r="E256" s="138"/>
      <c r="F256" s="138"/>
      <c r="G256" s="138"/>
      <c r="H256" s="138"/>
      <c r="I256" s="138"/>
      <c r="J256" s="138"/>
      <c r="K256" s="138"/>
      <c r="L256" s="138"/>
      <c r="M256" s="138"/>
      <c r="N256" s="138"/>
      <c r="O256" s="138"/>
      <c r="P256" s="138"/>
      <c r="Q256" s="138"/>
      <c r="R256" s="138"/>
      <c r="S256" s="1"/>
      <c r="T256" s="1"/>
      <c r="U256" s="1"/>
      <c r="V256" s="1"/>
      <c r="W256" s="1"/>
      <c r="X256" s="1"/>
      <c r="Y256" s="1"/>
      <c r="Z256" s="1"/>
      <c r="AA256" s="1"/>
      <c r="AB256" s="1"/>
      <c r="AC256" s="1"/>
    </row>
    <row r="257" spans="1:29" ht="12.75">
      <c r="A257" s="1"/>
      <c r="B257" s="16"/>
      <c r="C257" s="3"/>
      <c r="D257" s="138"/>
      <c r="E257" s="138"/>
      <c r="F257" s="138"/>
      <c r="G257" s="138"/>
      <c r="H257" s="138"/>
      <c r="I257" s="138"/>
      <c r="J257" s="138"/>
      <c r="K257" s="138"/>
      <c r="L257" s="138"/>
      <c r="M257" s="138"/>
      <c r="N257" s="138"/>
      <c r="O257" s="138"/>
      <c r="P257" s="138"/>
      <c r="Q257" s="138"/>
      <c r="R257" s="138"/>
      <c r="S257" s="1"/>
      <c r="T257" s="1"/>
      <c r="U257" s="1"/>
      <c r="V257" s="1"/>
      <c r="W257" s="1"/>
      <c r="X257" s="1"/>
      <c r="Y257" s="1"/>
      <c r="Z257" s="1"/>
      <c r="AA257" s="1"/>
      <c r="AB257" s="1"/>
      <c r="AC257" s="1"/>
    </row>
    <row r="258" spans="1:29" ht="12.75">
      <c r="A258" s="1"/>
      <c r="B258" s="16"/>
      <c r="C258" s="3"/>
      <c r="D258" s="138"/>
      <c r="E258" s="138"/>
      <c r="F258" s="138"/>
      <c r="G258" s="138"/>
      <c r="H258" s="138"/>
      <c r="I258" s="138"/>
      <c r="J258" s="138"/>
      <c r="K258" s="138"/>
      <c r="L258" s="138"/>
      <c r="M258" s="138"/>
      <c r="N258" s="138"/>
      <c r="O258" s="138"/>
      <c r="P258" s="138"/>
      <c r="Q258" s="138"/>
      <c r="R258" s="138"/>
      <c r="S258" s="1"/>
      <c r="T258" s="1"/>
      <c r="U258" s="1"/>
      <c r="V258" s="1"/>
      <c r="W258" s="1"/>
      <c r="X258" s="1"/>
      <c r="Y258" s="1"/>
      <c r="Z258" s="1"/>
      <c r="AA258" s="1"/>
      <c r="AB258" s="1"/>
      <c r="AC258" s="1"/>
    </row>
    <row r="259" spans="1:29" ht="12.75">
      <c r="A259" s="1"/>
      <c r="B259" s="16"/>
      <c r="C259" s="3"/>
      <c r="D259" s="138"/>
      <c r="E259" s="138"/>
      <c r="F259" s="138"/>
      <c r="G259" s="138"/>
      <c r="H259" s="138"/>
      <c r="I259" s="138"/>
      <c r="J259" s="138"/>
      <c r="K259" s="138"/>
      <c r="L259" s="138"/>
      <c r="M259" s="138"/>
      <c r="N259" s="138"/>
      <c r="O259" s="138"/>
      <c r="P259" s="138"/>
      <c r="Q259" s="138"/>
      <c r="R259" s="138"/>
      <c r="S259" s="1"/>
      <c r="T259" s="1"/>
      <c r="U259" s="1"/>
      <c r="V259" s="1"/>
      <c r="W259" s="1"/>
      <c r="X259" s="1"/>
      <c r="Y259" s="1"/>
      <c r="Z259" s="1"/>
      <c r="AA259" s="1"/>
      <c r="AB259" s="1"/>
      <c r="AC259" s="1"/>
    </row>
    <row r="260" spans="1:29" ht="12.75">
      <c r="A260" s="1"/>
      <c r="B260" s="16"/>
      <c r="C260" s="3"/>
      <c r="D260" s="138"/>
      <c r="E260" s="138"/>
      <c r="F260" s="138"/>
      <c r="G260" s="138"/>
      <c r="H260" s="138"/>
      <c r="I260" s="138"/>
      <c r="J260" s="138"/>
      <c r="K260" s="138"/>
      <c r="L260" s="138"/>
      <c r="M260" s="138"/>
      <c r="N260" s="138"/>
      <c r="O260" s="138"/>
      <c r="P260" s="138"/>
      <c r="Q260" s="138"/>
      <c r="R260" s="138"/>
      <c r="S260" s="1"/>
      <c r="T260" s="1"/>
      <c r="U260" s="1"/>
      <c r="V260" s="1"/>
      <c r="W260" s="1"/>
      <c r="X260" s="1"/>
      <c r="Y260" s="1"/>
      <c r="Z260" s="1"/>
      <c r="AA260" s="1"/>
      <c r="AB260" s="1"/>
      <c r="AC260" s="1"/>
    </row>
    <row r="261" spans="1:29" ht="12.75">
      <c r="A261" s="1"/>
      <c r="B261" s="16"/>
      <c r="C261" s="3"/>
      <c r="D261" s="138"/>
      <c r="E261" s="138"/>
      <c r="F261" s="138"/>
      <c r="G261" s="138"/>
      <c r="H261" s="138"/>
      <c r="I261" s="138"/>
      <c r="J261" s="138"/>
      <c r="K261" s="138"/>
      <c r="L261" s="138"/>
      <c r="M261" s="138"/>
      <c r="N261" s="138"/>
      <c r="O261" s="138"/>
      <c r="P261" s="138"/>
      <c r="Q261" s="138"/>
      <c r="R261" s="138"/>
      <c r="S261" s="1"/>
      <c r="T261" s="1"/>
      <c r="U261" s="1"/>
      <c r="V261" s="1"/>
      <c r="W261" s="1"/>
      <c r="X261" s="1"/>
      <c r="Y261" s="1"/>
      <c r="Z261" s="1"/>
      <c r="AA261" s="1"/>
      <c r="AB261" s="1"/>
      <c r="AC261" s="1"/>
    </row>
    <row r="262" spans="1:29" ht="12.75">
      <c r="A262" s="1"/>
      <c r="B262" s="16"/>
      <c r="C262" s="3"/>
      <c r="D262" s="138"/>
      <c r="E262" s="138"/>
      <c r="F262" s="138"/>
      <c r="G262" s="138"/>
      <c r="H262" s="138"/>
      <c r="I262" s="138"/>
      <c r="J262" s="138"/>
      <c r="K262" s="138"/>
      <c r="L262" s="138"/>
      <c r="M262" s="138"/>
      <c r="N262" s="138"/>
      <c r="O262" s="138"/>
      <c r="P262" s="138"/>
      <c r="Q262" s="138"/>
      <c r="R262" s="138"/>
      <c r="S262" s="1"/>
      <c r="T262" s="1"/>
      <c r="U262" s="1"/>
      <c r="V262" s="1"/>
      <c r="W262" s="1"/>
      <c r="X262" s="1"/>
      <c r="Y262" s="1"/>
      <c r="Z262" s="1"/>
      <c r="AA262" s="1"/>
      <c r="AB262" s="1"/>
      <c r="AC262" s="1"/>
    </row>
    <row r="263" spans="1:29" ht="12.75">
      <c r="A263" s="1"/>
      <c r="B263" s="16"/>
      <c r="C263" s="3"/>
      <c r="D263" s="138"/>
      <c r="E263" s="138"/>
      <c r="F263" s="138"/>
      <c r="G263" s="138"/>
      <c r="H263" s="138"/>
      <c r="I263" s="138"/>
      <c r="J263" s="138"/>
      <c r="K263" s="138"/>
      <c r="L263" s="138"/>
      <c r="M263" s="138"/>
      <c r="N263" s="138"/>
      <c r="O263" s="138"/>
      <c r="P263" s="138"/>
      <c r="Q263" s="138"/>
      <c r="R263" s="138"/>
      <c r="S263" s="1"/>
      <c r="T263" s="1"/>
      <c r="U263" s="1"/>
      <c r="V263" s="1"/>
      <c r="W263" s="1"/>
      <c r="X263" s="1"/>
      <c r="Y263" s="1"/>
      <c r="Z263" s="1"/>
      <c r="AA263" s="1"/>
      <c r="AB263" s="1"/>
      <c r="AC263" s="1"/>
    </row>
    <row r="264" spans="1:29" ht="12.75">
      <c r="A264" s="1"/>
      <c r="B264" s="16"/>
      <c r="C264" s="3"/>
      <c r="D264" s="138"/>
      <c r="E264" s="138"/>
      <c r="F264" s="138"/>
      <c r="G264" s="138"/>
      <c r="H264" s="138"/>
      <c r="I264" s="138"/>
      <c r="J264" s="138"/>
      <c r="K264" s="138"/>
      <c r="L264" s="138"/>
      <c r="M264" s="138"/>
      <c r="N264" s="138"/>
      <c r="O264" s="138"/>
      <c r="P264" s="138"/>
      <c r="Q264" s="138"/>
      <c r="R264" s="138"/>
      <c r="S264" s="1"/>
      <c r="T264" s="1"/>
      <c r="U264" s="1"/>
      <c r="V264" s="1"/>
      <c r="W264" s="1"/>
      <c r="X264" s="1"/>
      <c r="Y264" s="1"/>
      <c r="Z264" s="1"/>
      <c r="AA264" s="1"/>
      <c r="AB264" s="1"/>
      <c r="AC264" s="1"/>
    </row>
    <row r="265" spans="1:29" ht="12.75">
      <c r="A265" s="1"/>
      <c r="B265" s="16"/>
      <c r="C265" s="3"/>
      <c r="D265" s="138"/>
      <c r="E265" s="138"/>
      <c r="F265" s="138"/>
      <c r="G265" s="138"/>
      <c r="H265" s="138"/>
      <c r="I265" s="138"/>
      <c r="J265" s="138"/>
      <c r="K265" s="138"/>
      <c r="L265" s="138"/>
      <c r="M265" s="138"/>
      <c r="N265" s="138"/>
      <c r="O265" s="138"/>
      <c r="P265" s="138"/>
      <c r="Q265" s="138"/>
      <c r="R265" s="138"/>
      <c r="S265" s="1"/>
      <c r="T265" s="1"/>
      <c r="U265" s="1"/>
      <c r="V265" s="1"/>
      <c r="W265" s="1"/>
      <c r="X265" s="1"/>
      <c r="Y265" s="1"/>
      <c r="Z265" s="1"/>
      <c r="AA265" s="1"/>
      <c r="AB265" s="1"/>
      <c r="AC265" s="1"/>
    </row>
    <row r="266" spans="1:29" ht="12.75">
      <c r="A266" s="1"/>
      <c r="B266" s="16"/>
      <c r="C266" s="3"/>
      <c r="D266" s="138"/>
      <c r="E266" s="138"/>
      <c r="F266" s="138"/>
      <c r="G266" s="138"/>
      <c r="H266" s="138"/>
      <c r="I266" s="138"/>
      <c r="J266" s="138"/>
      <c r="K266" s="138"/>
      <c r="L266" s="138"/>
      <c r="M266" s="138"/>
      <c r="N266" s="138"/>
      <c r="O266" s="138"/>
      <c r="P266" s="138"/>
      <c r="Q266" s="138"/>
      <c r="R266" s="138"/>
      <c r="S266" s="1"/>
      <c r="T266" s="1"/>
      <c r="U266" s="1"/>
      <c r="V266" s="1"/>
      <c r="W266" s="1"/>
      <c r="X266" s="1"/>
      <c r="Y266" s="1"/>
      <c r="Z266" s="1"/>
      <c r="AA266" s="1"/>
      <c r="AB266" s="1"/>
      <c r="AC266" s="1"/>
    </row>
    <row r="267" spans="1:29" ht="12.75">
      <c r="A267" s="1"/>
      <c r="B267" s="16"/>
      <c r="C267" s="3"/>
      <c r="D267" s="138"/>
      <c r="E267" s="138"/>
      <c r="F267" s="138"/>
      <c r="G267" s="138"/>
      <c r="H267" s="138"/>
      <c r="I267" s="138"/>
      <c r="J267" s="138"/>
      <c r="K267" s="138"/>
      <c r="L267" s="138"/>
      <c r="M267" s="138"/>
      <c r="N267" s="138"/>
      <c r="O267" s="138"/>
      <c r="P267" s="138"/>
      <c r="Q267" s="138"/>
      <c r="R267" s="138"/>
      <c r="S267" s="1"/>
      <c r="T267" s="1"/>
      <c r="U267" s="1"/>
      <c r="V267" s="1"/>
      <c r="W267" s="1"/>
      <c r="X267" s="1"/>
      <c r="Y267" s="1"/>
      <c r="Z267" s="1"/>
      <c r="AA267" s="1"/>
      <c r="AB267" s="1"/>
      <c r="AC267" s="1"/>
    </row>
    <row r="268" spans="1:29" ht="12.75">
      <c r="A268" s="1"/>
      <c r="B268" s="16"/>
      <c r="C268" s="3"/>
      <c r="D268" s="138"/>
      <c r="E268" s="138"/>
      <c r="F268" s="138"/>
      <c r="G268" s="138"/>
      <c r="H268" s="138"/>
      <c r="I268" s="138"/>
      <c r="J268" s="138"/>
      <c r="K268" s="138"/>
      <c r="L268" s="138"/>
      <c r="M268" s="138"/>
      <c r="N268" s="138"/>
      <c r="O268" s="138"/>
      <c r="P268" s="138"/>
      <c r="Q268" s="138"/>
      <c r="R268" s="138"/>
      <c r="S268" s="1"/>
      <c r="T268" s="1"/>
      <c r="U268" s="1"/>
      <c r="V268" s="1"/>
      <c r="W268" s="1"/>
      <c r="X268" s="1"/>
      <c r="Y268" s="1"/>
      <c r="Z268" s="1"/>
      <c r="AA268" s="1"/>
      <c r="AB268" s="1"/>
      <c r="AC268" s="1"/>
    </row>
    <row r="269" spans="1:29" ht="12.75">
      <c r="A269" s="1"/>
      <c r="B269" s="16"/>
      <c r="C269" s="3"/>
      <c r="D269" s="138"/>
      <c r="E269" s="138"/>
      <c r="F269" s="138"/>
      <c r="G269" s="138"/>
      <c r="H269" s="138"/>
      <c r="I269" s="138"/>
      <c r="J269" s="138"/>
      <c r="K269" s="138"/>
      <c r="L269" s="138"/>
      <c r="M269" s="138"/>
      <c r="N269" s="138"/>
      <c r="O269" s="138"/>
      <c r="P269" s="138"/>
      <c r="Q269" s="138"/>
      <c r="R269" s="138"/>
      <c r="S269" s="1"/>
      <c r="T269" s="1"/>
      <c r="U269" s="1"/>
      <c r="V269" s="1"/>
      <c r="W269" s="1"/>
      <c r="X269" s="1"/>
      <c r="Y269" s="1"/>
      <c r="Z269" s="1"/>
      <c r="AA269" s="1"/>
      <c r="AB269" s="1"/>
      <c r="AC269" s="1"/>
    </row>
    <row r="270" spans="1:29" ht="12.75">
      <c r="A270" s="1"/>
      <c r="B270" s="16"/>
      <c r="C270" s="3"/>
      <c r="D270" s="138"/>
      <c r="E270" s="138"/>
      <c r="F270" s="138"/>
      <c r="G270" s="138"/>
      <c r="H270" s="138"/>
      <c r="I270" s="138"/>
      <c r="J270" s="138"/>
      <c r="K270" s="138"/>
      <c r="L270" s="138"/>
      <c r="M270" s="138"/>
      <c r="N270" s="138"/>
      <c r="O270" s="138"/>
      <c r="P270" s="138"/>
      <c r="Q270" s="138"/>
      <c r="R270" s="138"/>
      <c r="S270" s="1"/>
      <c r="T270" s="1"/>
      <c r="U270" s="1"/>
      <c r="V270" s="1"/>
      <c r="W270" s="1"/>
      <c r="X270" s="1"/>
      <c r="Y270" s="1"/>
      <c r="Z270" s="1"/>
      <c r="AA270" s="1"/>
      <c r="AB270" s="1"/>
      <c r="AC270" s="1"/>
    </row>
    <row r="271" spans="1:29" ht="12.75">
      <c r="A271" s="1"/>
      <c r="B271" s="16"/>
      <c r="C271" s="3"/>
      <c r="D271" s="138"/>
      <c r="E271" s="138"/>
      <c r="F271" s="138"/>
      <c r="G271" s="138"/>
      <c r="H271" s="138"/>
      <c r="I271" s="138"/>
      <c r="J271" s="138"/>
      <c r="K271" s="138"/>
      <c r="L271" s="138"/>
      <c r="M271" s="138"/>
      <c r="N271" s="138"/>
      <c r="O271" s="138"/>
      <c r="P271" s="138"/>
      <c r="Q271" s="138"/>
      <c r="R271" s="138"/>
      <c r="S271" s="1"/>
      <c r="T271" s="1"/>
      <c r="U271" s="1"/>
      <c r="V271" s="1"/>
      <c r="W271" s="1"/>
      <c r="X271" s="1"/>
      <c r="Y271" s="1"/>
      <c r="Z271" s="1"/>
      <c r="AA271" s="1"/>
      <c r="AB271" s="1"/>
      <c r="AC271" s="1"/>
    </row>
    <row r="272" spans="1:29" ht="12.75">
      <c r="A272" s="1"/>
      <c r="B272" s="16"/>
      <c r="C272" s="3"/>
      <c r="D272" s="138"/>
      <c r="E272" s="138"/>
      <c r="F272" s="138"/>
      <c r="G272" s="138"/>
      <c r="H272" s="138"/>
      <c r="I272" s="138"/>
      <c r="J272" s="138"/>
      <c r="K272" s="138"/>
      <c r="L272" s="138"/>
      <c r="M272" s="138"/>
      <c r="N272" s="138"/>
      <c r="O272" s="138"/>
      <c r="P272" s="138"/>
      <c r="Q272" s="138"/>
      <c r="R272" s="138"/>
      <c r="S272" s="1"/>
      <c r="T272" s="1"/>
      <c r="U272" s="1"/>
      <c r="V272" s="1"/>
      <c r="W272" s="1"/>
      <c r="X272" s="1"/>
      <c r="Y272" s="1"/>
      <c r="Z272" s="1"/>
      <c r="AA272" s="1"/>
      <c r="AB272" s="1"/>
      <c r="AC272" s="1"/>
    </row>
    <row r="273" spans="1:29" ht="12.75">
      <c r="A273" s="1"/>
      <c r="B273" s="16"/>
      <c r="C273" s="3"/>
      <c r="D273" s="138"/>
      <c r="E273" s="138"/>
      <c r="F273" s="138"/>
      <c r="G273" s="138"/>
      <c r="H273" s="138"/>
      <c r="I273" s="138"/>
      <c r="J273" s="138"/>
      <c r="K273" s="138"/>
      <c r="L273" s="138"/>
      <c r="M273" s="138"/>
      <c r="N273" s="138"/>
      <c r="O273" s="138"/>
      <c r="P273" s="138"/>
      <c r="Q273" s="138"/>
      <c r="R273" s="138"/>
      <c r="S273" s="1"/>
      <c r="T273" s="1"/>
      <c r="U273" s="1"/>
      <c r="V273" s="1"/>
      <c r="W273" s="1"/>
      <c r="X273" s="1"/>
      <c r="Y273" s="1"/>
      <c r="Z273" s="1"/>
      <c r="AA273" s="1"/>
      <c r="AB273" s="1"/>
      <c r="AC273" s="1"/>
    </row>
    <row r="274" spans="1:29" ht="12.75">
      <c r="A274" s="1"/>
      <c r="B274" s="16"/>
      <c r="C274" s="3"/>
      <c r="D274" s="138"/>
      <c r="E274" s="138"/>
      <c r="F274" s="138"/>
      <c r="G274" s="138"/>
      <c r="H274" s="138"/>
      <c r="I274" s="138"/>
      <c r="J274" s="138"/>
      <c r="K274" s="138"/>
      <c r="L274" s="138"/>
      <c r="M274" s="138"/>
      <c r="N274" s="138"/>
      <c r="O274" s="138"/>
      <c r="P274" s="138"/>
      <c r="Q274" s="138"/>
      <c r="R274" s="138"/>
      <c r="S274" s="1"/>
      <c r="T274" s="1"/>
      <c r="U274" s="1"/>
      <c r="V274" s="1"/>
      <c r="W274" s="1"/>
      <c r="X274" s="1"/>
      <c r="Y274" s="1"/>
      <c r="Z274" s="1"/>
      <c r="AA274" s="1"/>
      <c r="AB274" s="1"/>
      <c r="AC274" s="1"/>
    </row>
    <row r="275" spans="1:29" ht="12.75">
      <c r="A275" s="1"/>
      <c r="B275" s="16"/>
      <c r="C275" s="3"/>
      <c r="D275" s="138"/>
      <c r="E275" s="138"/>
      <c r="F275" s="138"/>
      <c r="G275" s="138"/>
      <c r="H275" s="138"/>
      <c r="I275" s="138"/>
      <c r="J275" s="138"/>
      <c r="K275" s="138"/>
      <c r="L275" s="138"/>
      <c r="M275" s="138"/>
      <c r="N275" s="138"/>
      <c r="O275" s="138"/>
      <c r="P275" s="138"/>
      <c r="Q275" s="138"/>
      <c r="R275" s="138"/>
      <c r="S275" s="1"/>
      <c r="T275" s="1"/>
      <c r="U275" s="1"/>
      <c r="V275" s="1"/>
      <c r="W275" s="1"/>
      <c r="X275" s="1"/>
      <c r="Y275" s="1"/>
      <c r="Z275" s="1"/>
      <c r="AA275" s="1"/>
      <c r="AB275" s="1"/>
      <c r="AC275" s="1"/>
    </row>
    <row r="276" spans="1:29" ht="12.75">
      <c r="A276" s="1"/>
      <c r="B276" s="16"/>
      <c r="C276" s="3"/>
      <c r="D276" s="138"/>
      <c r="E276" s="138"/>
      <c r="F276" s="138"/>
      <c r="G276" s="138"/>
      <c r="H276" s="138"/>
      <c r="I276" s="138"/>
      <c r="J276" s="138"/>
      <c r="K276" s="138"/>
      <c r="L276" s="138"/>
      <c r="M276" s="138"/>
      <c r="N276" s="138"/>
      <c r="O276" s="138"/>
      <c r="P276" s="138"/>
      <c r="Q276" s="138"/>
      <c r="R276" s="138"/>
      <c r="S276" s="1"/>
      <c r="T276" s="1"/>
      <c r="U276" s="1"/>
      <c r="V276" s="1"/>
      <c r="W276" s="1"/>
      <c r="X276" s="1"/>
      <c r="Y276" s="1"/>
      <c r="Z276" s="1"/>
      <c r="AA276" s="1"/>
      <c r="AB276" s="1"/>
      <c r="AC276" s="1"/>
    </row>
    <row r="277" spans="1:29" ht="12.75">
      <c r="A277" s="1"/>
      <c r="B277" s="16"/>
      <c r="C277" s="3"/>
      <c r="D277" s="138"/>
      <c r="E277" s="138"/>
      <c r="F277" s="138"/>
      <c r="G277" s="138"/>
      <c r="H277" s="138"/>
      <c r="I277" s="138"/>
      <c r="J277" s="138"/>
      <c r="K277" s="138"/>
      <c r="L277" s="138"/>
      <c r="M277" s="138"/>
      <c r="N277" s="138"/>
      <c r="O277" s="138"/>
      <c r="P277" s="138"/>
      <c r="Q277" s="138"/>
      <c r="R277" s="138"/>
      <c r="S277" s="1"/>
      <c r="T277" s="1"/>
      <c r="U277" s="1"/>
      <c r="V277" s="1"/>
      <c r="W277" s="1"/>
      <c r="X277" s="1"/>
      <c r="Y277" s="1"/>
      <c r="Z277" s="1"/>
      <c r="AA277" s="1"/>
      <c r="AB277" s="1"/>
      <c r="AC277" s="1"/>
    </row>
    <row r="278" spans="1:29" ht="12.75">
      <c r="A278" s="1"/>
      <c r="B278" s="16"/>
      <c r="C278" s="3"/>
      <c r="D278" s="138"/>
      <c r="E278" s="138"/>
      <c r="F278" s="138"/>
      <c r="G278" s="138"/>
      <c r="H278" s="138"/>
      <c r="I278" s="138"/>
      <c r="J278" s="138"/>
      <c r="K278" s="138"/>
      <c r="L278" s="138"/>
      <c r="M278" s="138"/>
      <c r="N278" s="138"/>
      <c r="O278" s="138"/>
      <c r="P278" s="138"/>
      <c r="Q278" s="138"/>
      <c r="R278" s="138"/>
      <c r="S278" s="1"/>
      <c r="T278" s="1"/>
      <c r="U278" s="1"/>
      <c r="V278" s="1"/>
      <c r="W278" s="1"/>
      <c r="X278" s="1"/>
      <c r="Y278" s="1"/>
      <c r="Z278" s="1"/>
      <c r="AA278" s="1"/>
      <c r="AB278" s="1"/>
      <c r="AC278" s="1"/>
    </row>
    <row r="279" spans="1:29" ht="12.75">
      <c r="A279" s="1"/>
      <c r="B279" s="16"/>
      <c r="C279" s="3"/>
      <c r="D279" s="138"/>
      <c r="E279" s="138"/>
      <c r="F279" s="138"/>
      <c r="G279" s="138"/>
      <c r="H279" s="138"/>
      <c r="I279" s="138"/>
      <c r="J279" s="138"/>
      <c r="K279" s="138"/>
      <c r="L279" s="138"/>
      <c r="M279" s="138"/>
      <c r="N279" s="138"/>
      <c r="O279" s="138"/>
      <c r="P279" s="138"/>
      <c r="Q279" s="138"/>
      <c r="R279" s="138"/>
      <c r="S279" s="1"/>
      <c r="T279" s="1"/>
      <c r="U279" s="1"/>
      <c r="V279" s="1"/>
      <c r="W279" s="1"/>
      <c r="X279" s="1"/>
      <c r="Y279" s="1"/>
      <c r="Z279" s="1"/>
      <c r="AA279" s="1"/>
      <c r="AB279" s="1"/>
      <c r="AC279" s="1"/>
    </row>
    <row r="280" spans="1:29" ht="12.75">
      <c r="A280" s="1"/>
      <c r="B280" s="16"/>
      <c r="C280" s="3"/>
      <c r="D280" s="138"/>
      <c r="E280" s="138"/>
      <c r="F280" s="138"/>
      <c r="G280" s="138"/>
      <c r="H280" s="138"/>
      <c r="I280" s="138"/>
      <c r="J280" s="138"/>
      <c r="K280" s="138"/>
      <c r="L280" s="138"/>
      <c r="M280" s="138"/>
      <c r="N280" s="138"/>
      <c r="O280" s="138"/>
      <c r="P280" s="138"/>
      <c r="Q280" s="138"/>
      <c r="R280" s="138"/>
      <c r="S280" s="1"/>
      <c r="T280" s="1"/>
      <c r="U280" s="1"/>
      <c r="V280" s="1"/>
      <c r="W280" s="1"/>
      <c r="X280" s="1"/>
      <c r="Y280" s="1"/>
      <c r="Z280" s="1"/>
      <c r="AA280" s="1"/>
      <c r="AB280" s="1"/>
      <c r="AC280" s="1"/>
    </row>
    <row r="281" spans="1:29" ht="12.75">
      <c r="A281" s="1"/>
      <c r="B281" s="16"/>
      <c r="C281" s="3"/>
      <c r="D281" s="138"/>
      <c r="E281" s="138"/>
      <c r="F281" s="138"/>
      <c r="G281" s="138"/>
      <c r="H281" s="138"/>
      <c r="I281" s="138"/>
      <c r="J281" s="138"/>
      <c r="K281" s="138"/>
      <c r="L281" s="138"/>
      <c r="M281" s="138"/>
      <c r="N281" s="138"/>
      <c r="O281" s="138"/>
      <c r="P281" s="138"/>
      <c r="Q281" s="138"/>
      <c r="R281" s="138"/>
      <c r="S281" s="1"/>
      <c r="T281" s="1"/>
      <c r="U281" s="1"/>
      <c r="V281" s="1"/>
      <c r="W281" s="1"/>
      <c r="X281" s="1"/>
      <c r="Y281" s="1"/>
      <c r="Z281" s="1"/>
      <c r="AA281" s="1"/>
      <c r="AB281" s="1"/>
      <c r="AC281" s="1"/>
    </row>
    <row r="282" spans="1:29" ht="12.75">
      <c r="A282" s="1"/>
      <c r="B282" s="16"/>
      <c r="C282" s="3"/>
      <c r="D282" s="138"/>
      <c r="E282" s="138"/>
      <c r="F282" s="138"/>
      <c r="G282" s="138"/>
      <c r="H282" s="138"/>
      <c r="I282" s="138"/>
      <c r="J282" s="138"/>
      <c r="K282" s="138"/>
      <c r="L282" s="138"/>
      <c r="M282" s="138"/>
      <c r="N282" s="138"/>
      <c r="O282" s="138"/>
      <c r="P282" s="138"/>
      <c r="Q282" s="138"/>
      <c r="R282" s="138"/>
      <c r="S282" s="1"/>
      <c r="T282" s="1"/>
      <c r="U282" s="1"/>
      <c r="V282" s="1"/>
      <c r="W282" s="1"/>
      <c r="X282" s="1"/>
      <c r="Y282" s="1"/>
      <c r="Z282" s="1"/>
      <c r="AA282" s="1"/>
      <c r="AB282" s="1"/>
      <c r="AC282" s="1"/>
    </row>
    <row r="283" spans="1:29" ht="12.75">
      <c r="A283" s="1"/>
      <c r="B283" s="16"/>
      <c r="C283" s="3"/>
      <c r="D283" s="138"/>
      <c r="E283" s="138"/>
      <c r="F283" s="138"/>
      <c r="G283" s="138"/>
      <c r="H283" s="138"/>
      <c r="I283" s="138"/>
      <c r="J283" s="138"/>
      <c r="K283" s="138"/>
      <c r="L283" s="138"/>
      <c r="M283" s="138"/>
      <c r="N283" s="138"/>
      <c r="O283" s="138"/>
      <c r="P283" s="138"/>
      <c r="Q283" s="138"/>
      <c r="R283" s="138"/>
      <c r="S283" s="1"/>
      <c r="T283" s="1"/>
      <c r="U283" s="1"/>
      <c r="V283" s="1"/>
      <c r="W283" s="1"/>
      <c r="X283" s="1"/>
      <c r="Y283" s="1"/>
      <c r="Z283" s="1"/>
      <c r="AA283" s="1"/>
      <c r="AB283" s="1"/>
      <c r="AC283" s="1"/>
    </row>
    <row r="284" spans="1:29" ht="12.75">
      <c r="A284" s="1"/>
      <c r="B284" s="16"/>
      <c r="C284" s="3"/>
      <c r="D284" s="138"/>
      <c r="E284" s="138"/>
      <c r="F284" s="138"/>
      <c r="G284" s="138"/>
      <c r="H284" s="138"/>
      <c r="I284" s="138"/>
      <c r="J284" s="138"/>
      <c r="K284" s="138"/>
      <c r="L284" s="138"/>
      <c r="M284" s="138"/>
      <c r="N284" s="138"/>
      <c r="O284" s="138"/>
      <c r="P284" s="138"/>
      <c r="Q284" s="138"/>
      <c r="R284" s="138"/>
      <c r="S284" s="1"/>
      <c r="T284" s="1"/>
      <c r="U284" s="1"/>
      <c r="V284" s="1"/>
      <c r="W284" s="1"/>
      <c r="X284" s="1"/>
      <c r="Y284" s="1"/>
      <c r="Z284" s="1"/>
      <c r="AA284" s="1"/>
      <c r="AB284" s="1"/>
      <c r="AC284" s="1"/>
    </row>
    <row r="285" spans="1:29" ht="12.75">
      <c r="A285" s="1"/>
      <c r="B285" s="16"/>
      <c r="C285" s="3"/>
      <c r="D285" s="138"/>
      <c r="E285" s="138"/>
      <c r="F285" s="138"/>
      <c r="G285" s="138"/>
      <c r="H285" s="138"/>
      <c r="I285" s="138"/>
      <c r="J285" s="138"/>
      <c r="K285" s="138"/>
      <c r="L285" s="138"/>
      <c r="M285" s="138"/>
      <c r="N285" s="138"/>
      <c r="O285" s="138"/>
      <c r="P285" s="138"/>
      <c r="Q285" s="138"/>
      <c r="R285" s="138"/>
      <c r="S285" s="1"/>
      <c r="T285" s="1"/>
      <c r="U285" s="1"/>
      <c r="V285" s="1"/>
      <c r="W285" s="1"/>
      <c r="X285" s="1"/>
      <c r="Y285" s="1"/>
      <c r="Z285" s="1"/>
      <c r="AA285" s="1"/>
      <c r="AB285" s="1"/>
      <c r="AC285" s="1"/>
    </row>
    <row r="286" spans="1:29" ht="12.75">
      <c r="A286" s="1"/>
      <c r="B286" s="16"/>
      <c r="C286" s="3"/>
      <c r="D286" s="138"/>
      <c r="E286" s="138"/>
      <c r="F286" s="138"/>
      <c r="G286" s="138"/>
      <c r="H286" s="138"/>
      <c r="I286" s="138"/>
      <c r="J286" s="138"/>
      <c r="K286" s="138"/>
      <c r="L286" s="138"/>
      <c r="M286" s="138"/>
      <c r="N286" s="138"/>
      <c r="O286" s="138"/>
      <c r="P286" s="138"/>
      <c r="Q286" s="138"/>
      <c r="R286" s="138"/>
      <c r="S286" s="1"/>
      <c r="T286" s="1"/>
      <c r="U286" s="1"/>
      <c r="V286" s="1"/>
      <c r="W286" s="1"/>
      <c r="X286" s="1"/>
      <c r="Y286" s="1"/>
      <c r="Z286" s="1"/>
      <c r="AA286" s="1"/>
      <c r="AB286" s="1"/>
      <c r="AC286" s="1"/>
    </row>
    <row r="287" spans="1:29" ht="12.75">
      <c r="A287" s="1"/>
      <c r="B287" s="16"/>
      <c r="C287" s="3"/>
      <c r="D287" s="138"/>
      <c r="E287" s="138"/>
      <c r="F287" s="138"/>
      <c r="G287" s="138"/>
      <c r="H287" s="138"/>
      <c r="I287" s="138"/>
      <c r="J287" s="138"/>
      <c r="K287" s="138"/>
      <c r="L287" s="138"/>
      <c r="M287" s="138"/>
      <c r="N287" s="138"/>
      <c r="O287" s="138"/>
      <c r="P287" s="138"/>
      <c r="Q287" s="138"/>
      <c r="R287" s="138"/>
      <c r="S287" s="1"/>
      <c r="T287" s="1"/>
      <c r="U287" s="1"/>
      <c r="V287" s="1"/>
      <c r="W287" s="1"/>
      <c r="X287" s="1"/>
      <c r="Y287" s="1"/>
      <c r="Z287" s="1"/>
      <c r="AA287" s="1"/>
      <c r="AB287" s="1"/>
      <c r="AC287" s="1"/>
    </row>
    <row r="288" spans="1:29" ht="12.75">
      <c r="A288" s="1"/>
      <c r="B288" s="16"/>
      <c r="C288" s="3"/>
      <c r="D288" s="138"/>
      <c r="E288" s="138"/>
      <c r="F288" s="138"/>
      <c r="G288" s="138"/>
      <c r="H288" s="138"/>
      <c r="I288" s="138"/>
      <c r="J288" s="138"/>
      <c r="K288" s="138"/>
      <c r="L288" s="138"/>
      <c r="M288" s="138"/>
      <c r="N288" s="138"/>
      <c r="O288" s="138"/>
      <c r="P288" s="138"/>
      <c r="Q288" s="138"/>
      <c r="R288" s="138"/>
      <c r="S288" s="1"/>
      <c r="T288" s="1"/>
      <c r="U288" s="1"/>
      <c r="V288" s="1"/>
      <c r="W288" s="1"/>
      <c r="X288" s="1"/>
      <c r="Y288" s="1"/>
      <c r="Z288" s="1"/>
      <c r="AA288" s="1"/>
      <c r="AB288" s="1"/>
      <c r="AC288" s="1"/>
    </row>
    <row r="289" spans="1:29" ht="12.75">
      <c r="A289" s="1"/>
      <c r="B289" s="16"/>
      <c r="C289" s="3"/>
      <c r="D289" s="138"/>
      <c r="E289" s="138"/>
      <c r="F289" s="138"/>
      <c r="G289" s="138"/>
      <c r="H289" s="138"/>
      <c r="I289" s="138"/>
      <c r="J289" s="138"/>
      <c r="K289" s="138"/>
      <c r="L289" s="138"/>
      <c r="M289" s="138"/>
      <c r="N289" s="138"/>
      <c r="O289" s="138"/>
      <c r="P289" s="138"/>
      <c r="Q289" s="138"/>
      <c r="R289" s="138"/>
      <c r="S289" s="1"/>
      <c r="T289" s="1"/>
      <c r="U289" s="1"/>
      <c r="V289" s="1"/>
      <c r="W289" s="1"/>
      <c r="X289" s="1"/>
      <c r="Y289" s="1"/>
      <c r="Z289" s="1"/>
      <c r="AA289" s="1"/>
      <c r="AB289" s="1"/>
      <c r="AC289" s="1"/>
    </row>
    <row r="290" spans="1:29" ht="12.75">
      <c r="A290" s="1"/>
      <c r="B290" s="16"/>
      <c r="C290" s="3"/>
      <c r="D290" s="138"/>
      <c r="E290" s="138"/>
      <c r="F290" s="138"/>
      <c r="G290" s="138"/>
      <c r="H290" s="138"/>
      <c r="I290" s="138"/>
      <c r="J290" s="138"/>
      <c r="K290" s="138"/>
      <c r="L290" s="138"/>
      <c r="M290" s="138"/>
      <c r="N290" s="138"/>
      <c r="O290" s="138"/>
      <c r="P290" s="138"/>
      <c r="Q290" s="138"/>
      <c r="R290" s="138"/>
      <c r="S290" s="1"/>
      <c r="T290" s="1"/>
      <c r="U290" s="1"/>
      <c r="V290" s="1"/>
      <c r="W290" s="1"/>
      <c r="X290" s="1"/>
      <c r="Y290" s="1"/>
      <c r="Z290" s="1"/>
      <c r="AA290" s="1"/>
      <c r="AB290" s="1"/>
      <c r="AC290" s="1"/>
    </row>
    <row r="291" spans="1:29" ht="12.75">
      <c r="A291" s="1"/>
      <c r="B291" s="16"/>
      <c r="C291" s="3"/>
      <c r="D291" s="138"/>
      <c r="E291" s="138"/>
      <c r="F291" s="138"/>
      <c r="G291" s="138"/>
      <c r="H291" s="138"/>
      <c r="I291" s="138"/>
      <c r="J291" s="138"/>
      <c r="K291" s="138"/>
      <c r="L291" s="138"/>
      <c r="M291" s="138"/>
      <c r="N291" s="138"/>
      <c r="O291" s="138"/>
      <c r="P291" s="138"/>
      <c r="Q291" s="138"/>
      <c r="R291" s="138"/>
      <c r="S291" s="1"/>
      <c r="T291" s="1"/>
      <c r="U291" s="1"/>
      <c r="V291" s="1"/>
      <c r="W291" s="1"/>
      <c r="X291" s="1"/>
      <c r="Y291" s="1"/>
      <c r="Z291" s="1"/>
      <c r="AA291" s="1"/>
      <c r="AB291" s="1"/>
      <c r="AC291" s="1"/>
    </row>
    <row r="292" spans="1:29" ht="12.75">
      <c r="A292" s="1"/>
      <c r="B292" s="16"/>
      <c r="C292" s="3"/>
      <c r="D292" s="138"/>
      <c r="E292" s="138"/>
      <c r="F292" s="138"/>
      <c r="G292" s="138"/>
      <c r="H292" s="138"/>
      <c r="I292" s="138"/>
      <c r="J292" s="138"/>
      <c r="K292" s="138"/>
      <c r="L292" s="138"/>
      <c r="M292" s="138"/>
      <c r="N292" s="138"/>
      <c r="O292" s="138"/>
      <c r="P292" s="138"/>
      <c r="Q292" s="138"/>
      <c r="R292" s="138"/>
      <c r="S292" s="1"/>
      <c r="T292" s="1"/>
      <c r="U292" s="1"/>
      <c r="V292" s="1"/>
      <c r="W292" s="1"/>
      <c r="X292" s="1"/>
      <c r="Y292" s="1"/>
      <c r="Z292" s="1"/>
      <c r="AA292" s="1"/>
      <c r="AB292" s="1"/>
      <c r="AC292" s="1"/>
    </row>
    <row r="293" spans="1:29" ht="12.75">
      <c r="A293" s="1"/>
      <c r="B293" s="16"/>
      <c r="C293" s="3"/>
      <c r="D293" s="138"/>
      <c r="E293" s="138"/>
      <c r="F293" s="138"/>
      <c r="G293" s="138"/>
      <c r="H293" s="138"/>
      <c r="I293" s="138"/>
      <c r="J293" s="138"/>
      <c r="K293" s="138"/>
      <c r="L293" s="138"/>
      <c r="M293" s="138"/>
      <c r="N293" s="138"/>
      <c r="O293" s="138"/>
      <c r="P293" s="138"/>
      <c r="Q293" s="138"/>
      <c r="R293" s="138"/>
      <c r="S293" s="1"/>
      <c r="T293" s="1"/>
      <c r="U293" s="1"/>
      <c r="V293" s="1"/>
      <c r="W293" s="1"/>
      <c r="X293" s="1"/>
      <c r="Y293" s="1"/>
      <c r="Z293" s="1"/>
      <c r="AA293" s="1"/>
      <c r="AB293" s="1"/>
      <c r="AC293" s="1"/>
    </row>
    <row r="294" spans="1:29" ht="12.75">
      <c r="A294" s="1"/>
      <c r="B294" s="16"/>
      <c r="C294" s="3"/>
      <c r="D294" s="138"/>
      <c r="E294" s="138"/>
      <c r="F294" s="138"/>
      <c r="G294" s="138"/>
      <c r="H294" s="138"/>
      <c r="I294" s="138"/>
      <c r="J294" s="138"/>
      <c r="K294" s="138"/>
      <c r="L294" s="138"/>
      <c r="M294" s="138"/>
      <c r="N294" s="138"/>
      <c r="O294" s="138"/>
      <c r="P294" s="138"/>
      <c r="Q294" s="138"/>
      <c r="R294" s="138"/>
      <c r="S294" s="1"/>
      <c r="T294" s="1"/>
      <c r="U294" s="1"/>
      <c r="V294" s="1"/>
      <c r="W294" s="1"/>
      <c r="X294" s="1"/>
      <c r="Y294" s="1"/>
      <c r="Z294" s="1"/>
      <c r="AA294" s="1"/>
      <c r="AB294" s="1"/>
      <c r="AC294" s="1"/>
    </row>
    <row r="295" spans="1:29" ht="12.75">
      <c r="A295" s="1"/>
      <c r="B295" s="16"/>
      <c r="C295" s="3"/>
      <c r="D295" s="138"/>
      <c r="E295" s="138"/>
      <c r="F295" s="138"/>
      <c r="G295" s="138"/>
      <c r="H295" s="138"/>
      <c r="I295" s="138"/>
      <c r="J295" s="138"/>
      <c r="K295" s="138"/>
      <c r="L295" s="138"/>
      <c r="M295" s="138"/>
      <c r="N295" s="138"/>
      <c r="O295" s="138"/>
      <c r="P295" s="138"/>
      <c r="Q295" s="138"/>
      <c r="R295" s="138"/>
      <c r="S295" s="1"/>
      <c r="T295" s="1"/>
      <c r="U295" s="1"/>
      <c r="V295" s="1"/>
      <c r="W295" s="1"/>
      <c r="X295" s="1"/>
      <c r="Y295" s="1"/>
      <c r="Z295" s="1"/>
      <c r="AA295" s="1"/>
      <c r="AB295" s="1"/>
      <c r="AC295" s="1"/>
    </row>
    <row r="296" spans="1:29" ht="12.75">
      <c r="A296" s="1"/>
      <c r="B296" s="16"/>
      <c r="C296" s="3"/>
      <c r="D296" s="138"/>
      <c r="E296" s="138"/>
      <c r="F296" s="138"/>
      <c r="G296" s="138"/>
      <c r="H296" s="138"/>
      <c r="I296" s="138"/>
      <c r="J296" s="138"/>
      <c r="K296" s="138"/>
      <c r="L296" s="138"/>
      <c r="M296" s="138"/>
      <c r="N296" s="138"/>
      <c r="O296" s="138"/>
      <c r="P296" s="138"/>
      <c r="Q296" s="138"/>
      <c r="R296" s="138"/>
      <c r="S296" s="1"/>
      <c r="T296" s="1"/>
      <c r="U296" s="1"/>
      <c r="V296" s="1"/>
      <c r="W296" s="1"/>
      <c r="X296" s="1"/>
      <c r="Y296" s="1"/>
      <c r="Z296" s="1"/>
      <c r="AA296" s="1"/>
      <c r="AB296" s="1"/>
      <c r="AC296" s="1"/>
    </row>
    <row r="297" spans="1:29" ht="12.75">
      <c r="A297" s="1"/>
      <c r="B297" s="16"/>
      <c r="C297" s="3"/>
      <c r="D297" s="138"/>
      <c r="E297" s="138"/>
      <c r="F297" s="138"/>
      <c r="G297" s="138"/>
      <c r="H297" s="138"/>
      <c r="I297" s="138"/>
      <c r="J297" s="138"/>
      <c r="K297" s="138"/>
      <c r="L297" s="138"/>
      <c r="M297" s="138"/>
      <c r="N297" s="138"/>
      <c r="O297" s="138"/>
      <c r="P297" s="138"/>
      <c r="Q297" s="138"/>
      <c r="R297" s="138"/>
      <c r="S297" s="1"/>
      <c r="T297" s="1"/>
      <c r="U297" s="1"/>
      <c r="V297" s="1"/>
      <c r="W297" s="1"/>
      <c r="X297" s="1"/>
      <c r="Y297" s="1"/>
      <c r="Z297" s="1"/>
      <c r="AA297" s="1"/>
      <c r="AB297" s="1"/>
      <c r="AC297" s="1"/>
    </row>
    <row r="298" spans="1:29" ht="12.75">
      <c r="A298" s="1"/>
      <c r="B298" s="16"/>
      <c r="C298" s="3"/>
      <c r="D298" s="138"/>
      <c r="E298" s="138"/>
      <c r="F298" s="138"/>
      <c r="G298" s="138"/>
      <c r="H298" s="138"/>
      <c r="I298" s="138"/>
      <c r="J298" s="138"/>
      <c r="K298" s="138"/>
      <c r="L298" s="138"/>
      <c r="M298" s="138"/>
      <c r="N298" s="138"/>
      <c r="O298" s="138"/>
      <c r="P298" s="138"/>
      <c r="Q298" s="138"/>
      <c r="R298" s="138"/>
      <c r="S298" s="1"/>
      <c r="T298" s="1"/>
      <c r="U298" s="1"/>
      <c r="V298" s="1"/>
      <c r="W298" s="1"/>
      <c r="X298" s="1"/>
      <c r="Y298" s="1"/>
      <c r="Z298" s="1"/>
      <c r="AA298" s="1"/>
      <c r="AB298" s="1"/>
      <c r="AC298" s="1"/>
    </row>
    <row r="299" spans="1:29" ht="12.75">
      <c r="A299" s="1"/>
      <c r="B299" s="16"/>
      <c r="C299" s="3"/>
      <c r="D299" s="138"/>
      <c r="E299" s="138"/>
      <c r="F299" s="138"/>
      <c r="G299" s="138"/>
      <c r="H299" s="138"/>
      <c r="I299" s="138"/>
      <c r="J299" s="138"/>
      <c r="K299" s="138"/>
      <c r="L299" s="138"/>
      <c r="M299" s="138"/>
      <c r="N299" s="138"/>
      <c r="O299" s="138"/>
      <c r="P299" s="138"/>
      <c r="Q299" s="138"/>
      <c r="R299" s="138"/>
      <c r="S299" s="1"/>
      <c r="T299" s="1"/>
      <c r="U299" s="1"/>
      <c r="V299" s="1"/>
      <c r="W299" s="1"/>
      <c r="X299" s="1"/>
      <c r="Y299" s="1"/>
      <c r="Z299" s="1"/>
      <c r="AA299" s="1"/>
      <c r="AB299" s="1"/>
      <c r="AC299" s="1"/>
    </row>
    <row r="300" spans="1:29" ht="12.75">
      <c r="A300" s="1"/>
      <c r="B300" s="16"/>
      <c r="C300" s="3"/>
      <c r="D300" s="138"/>
      <c r="E300" s="138"/>
      <c r="F300" s="138"/>
      <c r="G300" s="138"/>
      <c r="H300" s="138"/>
      <c r="I300" s="138"/>
      <c r="J300" s="138"/>
      <c r="K300" s="138"/>
      <c r="L300" s="138"/>
      <c r="M300" s="138"/>
      <c r="N300" s="138"/>
      <c r="O300" s="138"/>
      <c r="P300" s="138"/>
      <c r="Q300" s="138"/>
      <c r="R300" s="138"/>
      <c r="S300" s="1"/>
      <c r="T300" s="1"/>
      <c r="U300" s="1"/>
      <c r="V300" s="1"/>
      <c r="W300" s="1"/>
      <c r="X300" s="1"/>
      <c r="Y300" s="1"/>
      <c r="Z300" s="1"/>
      <c r="AA300" s="1"/>
      <c r="AB300" s="1"/>
      <c r="AC300" s="1"/>
    </row>
    <row r="301" spans="1:29" ht="12.75">
      <c r="A301" s="1"/>
      <c r="B301" s="16"/>
      <c r="C301" s="3"/>
      <c r="D301" s="138"/>
      <c r="E301" s="138"/>
      <c r="F301" s="138"/>
      <c r="G301" s="138"/>
      <c r="H301" s="138"/>
      <c r="I301" s="138"/>
      <c r="J301" s="138"/>
      <c r="K301" s="138"/>
      <c r="L301" s="138"/>
      <c r="M301" s="138"/>
      <c r="N301" s="138"/>
      <c r="O301" s="138"/>
      <c r="P301" s="138"/>
      <c r="Q301" s="138"/>
      <c r="R301" s="138"/>
      <c r="S301" s="1"/>
      <c r="T301" s="1"/>
      <c r="U301" s="1"/>
      <c r="V301" s="1"/>
      <c r="W301" s="1"/>
      <c r="X301" s="1"/>
      <c r="Y301" s="1"/>
      <c r="Z301" s="1"/>
      <c r="AA301" s="1"/>
      <c r="AB301" s="1"/>
      <c r="AC301" s="1"/>
    </row>
    <row r="302" spans="1:29" ht="12.75">
      <c r="A302" s="1"/>
      <c r="B302" s="16"/>
      <c r="C302" s="3"/>
      <c r="D302" s="138"/>
      <c r="E302" s="138"/>
      <c r="F302" s="138"/>
      <c r="G302" s="138"/>
      <c r="H302" s="138"/>
      <c r="I302" s="138"/>
      <c r="J302" s="138"/>
      <c r="K302" s="138"/>
      <c r="L302" s="138"/>
      <c r="M302" s="138"/>
      <c r="N302" s="138"/>
      <c r="O302" s="138"/>
      <c r="P302" s="138"/>
      <c r="Q302" s="138"/>
      <c r="R302" s="138"/>
      <c r="S302" s="1"/>
      <c r="T302" s="1"/>
      <c r="U302" s="1"/>
      <c r="V302" s="1"/>
      <c r="W302" s="1"/>
      <c r="X302" s="1"/>
      <c r="Y302" s="1"/>
      <c r="Z302" s="1"/>
      <c r="AA302" s="1"/>
      <c r="AB302" s="1"/>
      <c r="AC302" s="1"/>
    </row>
    <row r="303" spans="1:29" ht="12.75">
      <c r="A303" s="1"/>
      <c r="B303" s="16"/>
      <c r="C303" s="3"/>
      <c r="D303" s="138"/>
      <c r="E303" s="138"/>
      <c r="F303" s="138"/>
      <c r="G303" s="138"/>
      <c r="H303" s="138"/>
      <c r="I303" s="138"/>
      <c r="J303" s="138"/>
      <c r="K303" s="138"/>
      <c r="L303" s="138"/>
      <c r="M303" s="138"/>
      <c r="N303" s="138"/>
      <c r="O303" s="138"/>
      <c r="P303" s="138"/>
      <c r="Q303" s="138"/>
      <c r="R303" s="138"/>
      <c r="S303" s="1"/>
      <c r="T303" s="1"/>
      <c r="U303" s="1"/>
      <c r="V303" s="1"/>
      <c r="W303" s="1"/>
      <c r="X303" s="1"/>
      <c r="Y303" s="1"/>
      <c r="Z303" s="1"/>
      <c r="AA303" s="1"/>
      <c r="AB303" s="1"/>
      <c r="AC303" s="1"/>
    </row>
    <row r="304" spans="1:29" ht="12.75">
      <c r="A304" s="1"/>
      <c r="B304" s="16"/>
      <c r="C304" s="3"/>
      <c r="D304" s="138"/>
      <c r="E304" s="138"/>
      <c r="F304" s="138"/>
      <c r="G304" s="138"/>
      <c r="H304" s="138"/>
      <c r="I304" s="138"/>
      <c r="J304" s="138"/>
      <c r="K304" s="138"/>
      <c r="L304" s="138"/>
      <c r="M304" s="138"/>
      <c r="N304" s="138"/>
      <c r="O304" s="138"/>
      <c r="P304" s="138"/>
      <c r="Q304" s="138"/>
      <c r="R304" s="138"/>
      <c r="S304" s="1"/>
      <c r="T304" s="1"/>
      <c r="U304" s="1"/>
      <c r="V304" s="1"/>
      <c r="W304" s="1"/>
      <c r="X304" s="1"/>
      <c r="Y304" s="1"/>
      <c r="Z304" s="1"/>
      <c r="AA304" s="1"/>
      <c r="AB304" s="1"/>
      <c r="AC304" s="1"/>
    </row>
    <row r="305" spans="1:29" ht="12.75">
      <c r="A305" s="1"/>
      <c r="B305" s="16"/>
      <c r="C305" s="3"/>
      <c r="D305" s="138"/>
      <c r="E305" s="138"/>
      <c r="F305" s="138"/>
      <c r="G305" s="138"/>
      <c r="H305" s="138"/>
      <c r="I305" s="138"/>
      <c r="J305" s="138"/>
      <c r="K305" s="138"/>
      <c r="L305" s="138"/>
      <c r="M305" s="138"/>
      <c r="N305" s="138"/>
      <c r="O305" s="138"/>
      <c r="P305" s="138"/>
      <c r="Q305" s="138"/>
      <c r="R305" s="138"/>
      <c r="S305" s="1"/>
      <c r="T305" s="1"/>
      <c r="U305" s="1"/>
      <c r="V305" s="1"/>
      <c r="W305" s="1"/>
      <c r="X305" s="1"/>
      <c r="Y305" s="1"/>
      <c r="Z305" s="1"/>
      <c r="AA305" s="1"/>
      <c r="AB305" s="1"/>
      <c r="AC305" s="1"/>
    </row>
    <row r="306" spans="1:29" ht="12.75">
      <c r="A306" s="1"/>
      <c r="B306" s="16"/>
      <c r="C306" s="3"/>
      <c r="D306" s="138"/>
      <c r="E306" s="138"/>
      <c r="F306" s="138"/>
      <c r="G306" s="138"/>
      <c r="H306" s="138"/>
      <c r="I306" s="138"/>
      <c r="J306" s="138"/>
      <c r="K306" s="138"/>
      <c r="L306" s="138"/>
      <c r="M306" s="138"/>
      <c r="N306" s="138"/>
      <c r="O306" s="138"/>
      <c r="P306" s="138"/>
      <c r="Q306" s="138"/>
      <c r="R306" s="138"/>
      <c r="S306" s="1"/>
      <c r="T306" s="1"/>
      <c r="U306" s="1"/>
      <c r="V306" s="1"/>
      <c r="W306" s="1"/>
      <c r="X306" s="1"/>
      <c r="Y306" s="1"/>
      <c r="Z306" s="1"/>
      <c r="AA306" s="1"/>
      <c r="AB306" s="1"/>
      <c r="AC306" s="1"/>
    </row>
    <row r="307" spans="1:29" ht="12.75">
      <c r="A307" s="1"/>
      <c r="B307" s="16"/>
      <c r="C307" s="3"/>
      <c r="D307" s="138"/>
      <c r="E307" s="138"/>
      <c r="F307" s="138"/>
      <c r="G307" s="138"/>
      <c r="H307" s="138"/>
      <c r="I307" s="138"/>
      <c r="J307" s="138"/>
      <c r="K307" s="138"/>
      <c r="L307" s="138"/>
      <c r="M307" s="138"/>
      <c r="N307" s="138"/>
      <c r="O307" s="138"/>
      <c r="P307" s="138"/>
      <c r="Q307" s="138"/>
      <c r="R307" s="138"/>
      <c r="S307" s="1"/>
      <c r="T307" s="1"/>
      <c r="U307" s="1"/>
      <c r="V307" s="1"/>
      <c r="W307" s="1"/>
      <c r="X307" s="1"/>
      <c r="Y307" s="1"/>
      <c r="Z307" s="1"/>
      <c r="AA307" s="1"/>
      <c r="AB307" s="1"/>
      <c r="AC307" s="1"/>
    </row>
    <row r="308" spans="1:29" ht="12.75">
      <c r="A308" s="1"/>
      <c r="B308" s="16"/>
      <c r="C308" s="3"/>
      <c r="D308" s="138"/>
      <c r="E308" s="138"/>
      <c r="F308" s="138"/>
      <c r="G308" s="138"/>
      <c r="H308" s="138"/>
      <c r="I308" s="138"/>
      <c r="J308" s="138"/>
      <c r="K308" s="138"/>
      <c r="L308" s="138"/>
      <c r="M308" s="138"/>
      <c r="N308" s="138"/>
      <c r="O308" s="138"/>
      <c r="P308" s="138"/>
      <c r="Q308" s="138"/>
      <c r="R308" s="138"/>
      <c r="S308" s="1"/>
      <c r="T308" s="1"/>
      <c r="U308" s="1"/>
      <c r="V308" s="1"/>
      <c r="W308" s="1"/>
      <c r="X308" s="1"/>
      <c r="Y308" s="1"/>
      <c r="Z308" s="1"/>
      <c r="AA308" s="1"/>
      <c r="AB308" s="1"/>
      <c r="AC308" s="1"/>
    </row>
    <row r="309" spans="1:29" ht="12.75">
      <c r="A309" s="1"/>
      <c r="B309" s="16"/>
      <c r="C309" s="3"/>
      <c r="D309" s="138"/>
      <c r="E309" s="138"/>
      <c r="F309" s="138"/>
      <c r="G309" s="138"/>
      <c r="H309" s="138"/>
      <c r="I309" s="138"/>
      <c r="J309" s="138"/>
      <c r="K309" s="138"/>
      <c r="L309" s="138"/>
      <c r="M309" s="138"/>
      <c r="N309" s="138"/>
      <c r="O309" s="138"/>
      <c r="P309" s="138"/>
      <c r="Q309" s="138"/>
      <c r="R309" s="138"/>
      <c r="S309" s="1"/>
      <c r="T309" s="1"/>
      <c r="U309" s="1"/>
      <c r="V309" s="1"/>
      <c r="W309" s="1"/>
      <c r="X309" s="1"/>
      <c r="Y309" s="1"/>
      <c r="Z309" s="1"/>
      <c r="AA309" s="1"/>
      <c r="AB309" s="1"/>
      <c r="AC309" s="1"/>
    </row>
    <row r="310" spans="1:29" ht="12.75">
      <c r="A310" s="1"/>
      <c r="B310" s="16"/>
      <c r="C310" s="3"/>
      <c r="D310" s="138"/>
      <c r="E310" s="138"/>
      <c r="F310" s="138"/>
      <c r="G310" s="138"/>
      <c r="H310" s="138"/>
      <c r="I310" s="138"/>
      <c r="J310" s="138"/>
      <c r="K310" s="138"/>
      <c r="L310" s="138"/>
      <c r="M310" s="138"/>
      <c r="N310" s="138"/>
      <c r="O310" s="138"/>
      <c r="P310" s="138"/>
      <c r="Q310" s="138"/>
      <c r="R310" s="138"/>
      <c r="S310" s="1"/>
      <c r="T310" s="1"/>
      <c r="U310" s="1"/>
      <c r="V310" s="1"/>
      <c r="W310" s="1"/>
      <c r="X310" s="1"/>
      <c r="Y310" s="1"/>
      <c r="Z310" s="1"/>
      <c r="AA310" s="1"/>
      <c r="AB310" s="1"/>
      <c r="AC310" s="1"/>
    </row>
    <row r="311" spans="1:29" ht="12.75">
      <c r="A311" s="1"/>
      <c r="B311" s="16"/>
      <c r="C311" s="3"/>
      <c r="D311" s="138"/>
      <c r="E311" s="138"/>
      <c r="F311" s="138"/>
      <c r="G311" s="138"/>
      <c r="H311" s="138"/>
      <c r="I311" s="138"/>
      <c r="J311" s="138"/>
      <c r="K311" s="138"/>
      <c r="L311" s="138"/>
      <c r="M311" s="138"/>
      <c r="N311" s="138"/>
      <c r="O311" s="138"/>
      <c r="P311" s="138"/>
      <c r="Q311" s="138"/>
      <c r="R311" s="138"/>
      <c r="S311" s="1"/>
      <c r="T311" s="1"/>
      <c r="U311" s="1"/>
      <c r="V311" s="1"/>
      <c r="W311" s="1"/>
      <c r="X311" s="1"/>
      <c r="Y311" s="1"/>
      <c r="Z311" s="1"/>
      <c r="AA311" s="1"/>
      <c r="AB311" s="1"/>
      <c r="AC311" s="1"/>
    </row>
    <row r="312" spans="1:29" ht="12.75">
      <c r="A312" s="1"/>
      <c r="B312" s="16"/>
      <c r="C312" s="3"/>
      <c r="D312" s="138"/>
      <c r="E312" s="138"/>
      <c r="F312" s="138"/>
      <c r="G312" s="138"/>
      <c r="H312" s="138"/>
      <c r="I312" s="138"/>
      <c r="J312" s="138"/>
      <c r="K312" s="138"/>
      <c r="L312" s="138"/>
      <c r="M312" s="138"/>
      <c r="N312" s="138"/>
      <c r="O312" s="138"/>
      <c r="P312" s="138"/>
      <c r="Q312" s="138"/>
      <c r="R312" s="138"/>
      <c r="S312" s="1"/>
      <c r="T312" s="1"/>
      <c r="U312" s="1"/>
      <c r="V312" s="1"/>
      <c r="W312" s="1"/>
      <c r="X312" s="1"/>
      <c r="Y312" s="1"/>
      <c r="Z312" s="1"/>
      <c r="AA312" s="1"/>
      <c r="AB312" s="1"/>
      <c r="AC312" s="1"/>
    </row>
    <row r="313" spans="1:29" ht="12.75">
      <c r="A313" s="1"/>
      <c r="B313" s="16"/>
      <c r="C313" s="3"/>
      <c r="D313" s="138"/>
      <c r="E313" s="138"/>
      <c r="F313" s="138"/>
      <c r="G313" s="138"/>
      <c r="H313" s="138"/>
      <c r="I313" s="138"/>
      <c r="J313" s="138"/>
      <c r="K313" s="138"/>
      <c r="L313" s="138"/>
      <c r="M313" s="138"/>
      <c r="N313" s="138"/>
      <c r="O313" s="138"/>
      <c r="P313" s="138"/>
      <c r="Q313" s="138"/>
      <c r="R313" s="138"/>
      <c r="S313" s="1"/>
      <c r="T313" s="1"/>
      <c r="U313" s="1"/>
      <c r="V313" s="1"/>
      <c r="W313" s="1"/>
      <c r="X313" s="1"/>
      <c r="Y313" s="1"/>
      <c r="Z313" s="1"/>
      <c r="AA313" s="1"/>
      <c r="AB313" s="1"/>
      <c r="AC313" s="1"/>
    </row>
    <row r="314" spans="1:29" ht="12.75">
      <c r="A314" s="1"/>
      <c r="B314" s="16"/>
      <c r="C314" s="3"/>
      <c r="D314" s="138"/>
      <c r="E314" s="138"/>
      <c r="F314" s="138"/>
      <c r="G314" s="138"/>
      <c r="H314" s="138"/>
      <c r="I314" s="138"/>
      <c r="J314" s="138"/>
      <c r="K314" s="138"/>
      <c r="L314" s="138"/>
      <c r="M314" s="138"/>
      <c r="N314" s="138"/>
      <c r="O314" s="138"/>
      <c r="P314" s="138"/>
      <c r="Q314" s="138"/>
      <c r="R314" s="138"/>
      <c r="S314" s="1"/>
      <c r="T314" s="1"/>
      <c r="U314" s="1"/>
      <c r="V314" s="1"/>
      <c r="W314" s="1"/>
      <c r="X314" s="1"/>
      <c r="Y314" s="1"/>
      <c r="Z314" s="1"/>
      <c r="AA314" s="1"/>
      <c r="AB314" s="1"/>
      <c r="AC314" s="1"/>
    </row>
    <row r="315" spans="1:29" ht="12.75">
      <c r="A315" s="1"/>
      <c r="B315" s="16"/>
      <c r="C315" s="3"/>
      <c r="D315" s="138"/>
      <c r="E315" s="138"/>
      <c r="F315" s="138"/>
      <c r="G315" s="138"/>
      <c r="H315" s="138"/>
      <c r="I315" s="138"/>
      <c r="J315" s="138"/>
      <c r="K315" s="138"/>
      <c r="L315" s="138"/>
      <c r="M315" s="138"/>
      <c r="N315" s="138"/>
      <c r="O315" s="138"/>
      <c r="P315" s="138"/>
      <c r="Q315" s="138"/>
      <c r="R315" s="138"/>
      <c r="S315" s="1"/>
      <c r="T315" s="1"/>
      <c r="U315" s="1"/>
      <c r="V315" s="1"/>
      <c r="W315" s="1"/>
      <c r="X315" s="1"/>
      <c r="Y315" s="1"/>
      <c r="Z315" s="1"/>
      <c r="AA315" s="1"/>
      <c r="AB315" s="1"/>
      <c r="AC315" s="1"/>
    </row>
    <row r="316" spans="1:29" ht="12.75">
      <c r="A316" s="1"/>
      <c r="B316" s="16"/>
      <c r="C316" s="3"/>
      <c r="D316" s="138"/>
      <c r="E316" s="138"/>
      <c r="F316" s="138"/>
      <c r="G316" s="138"/>
      <c r="H316" s="138"/>
      <c r="I316" s="138"/>
      <c r="J316" s="138"/>
      <c r="K316" s="138"/>
      <c r="L316" s="138"/>
      <c r="M316" s="138"/>
      <c r="N316" s="138"/>
      <c r="O316" s="138"/>
      <c r="P316" s="138"/>
      <c r="Q316" s="138"/>
      <c r="R316" s="138"/>
      <c r="S316" s="1"/>
      <c r="T316" s="1"/>
      <c r="U316" s="1"/>
      <c r="V316" s="1"/>
      <c r="W316" s="1"/>
      <c r="X316" s="1"/>
      <c r="Y316" s="1"/>
      <c r="Z316" s="1"/>
      <c r="AA316" s="1"/>
      <c r="AB316" s="1"/>
      <c r="AC316" s="1"/>
    </row>
    <row r="317" spans="1:29" ht="12.75">
      <c r="A317" s="1"/>
      <c r="B317" s="16"/>
      <c r="C317" s="3"/>
      <c r="D317" s="138"/>
      <c r="E317" s="138"/>
      <c r="F317" s="138"/>
      <c r="G317" s="138"/>
      <c r="H317" s="138"/>
      <c r="I317" s="138"/>
      <c r="J317" s="138"/>
      <c r="K317" s="138"/>
      <c r="L317" s="138"/>
      <c r="M317" s="138"/>
      <c r="N317" s="138"/>
      <c r="O317" s="138"/>
      <c r="P317" s="138"/>
      <c r="Q317" s="138"/>
      <c r="R317" s="138"/>
      <c r="S317" s="1"/>
      <c r="T317" s="1"/>
      <c r="U317" s="1"/>
      <c r="V317" s="1"/>
      <c r="W317" s="1"/>
      <c r="X317" s="1"/>
      <c r="Y317" s="1"/>
      <c r="Z317" s="1"/>
      <c r="AA317" s="1"/>
      <c r="AB317" s="1"/>
      <c r="AC317" s="1"/>
    </row>
    <row r="318" spans="1:29" ht="12.75">
      <c r="A318" s="1"/>
      <c r="B318" s="16"/>
      <c r="C318" s="3"/>
      <c r="D318" s="138"/>
      <c r="E318" s="138"/>
      <c r="F318" s="138"/>
      <c r="G318" s="138"/>
      <c r="H318" s="138"/>
      <c r="I318" s="138"/>
      <c r="J318" s="138"/>
      <c r="K318" s="138"/>
      <c r="L318" s="138"/>
      <c r="M318" s="138"/>
      <c r="N318" s="138"/>
      <c r="O318" s="138"/>
      <c r="P318" s="138"/>
      <c r="Q318" s="138"/>
      <c r="R318" s="138"/>
      <c r="S318" s="1"/>
      <c r="T318" s="1"/>
      <c r="U318" s="1"/>
      <c r="V318" s="1"/>
      <c r="W318" s="1"/>
      <c r="X318" s="1"/>
      <c r="Y318" s="1"/>
      <c r="Z318" s="1"/>
      <c r="AA318" s="1"/>
      <c r="AB318" s="1"/>
      <c r="AC318" s="1"/>
    </row>
    <row r="319" spans="1:29" ht="12.75">
      <c r="A319" s="1"/>
      <c r="B319" s="16"/>
      <c r="C319" s="3"/>
      <c r="D319" s="138"/>
      <c r="E319" s="138"/>
      <c r="F319" s="138"/>
      <c r="G319" s="138"/>
      <c r="H319" s="138"/>
      <c r="I319" s="138"/>
      <c r="J319" s="138"/>
      <c r="K319" s="138"/>
      <c r="L319" s="138"/>
      <c r="M319" s="138"/>
      <c r="N319" s="138"/>
      <c r="O319" s="138"/>
      <c r="P319" s="138"/>
      <c r="Q319" s="138"/>
      <c r="R319" s="138"/>
      <c r="S319" s="1"/>
      <c r="T319" s="1"/>
      <c r="U319" s="1"/>
      <c r="V319" s="1"/>
      <c r="W319" s="1"/>
      <c r="X319" s="1"/>
      <c r="Y319" s="1"/>
      <c r="Z319" s="1"/>
      <c r="AA319" s="1"/>
      <c r="AB319" s="1"/>
      <c r="AC319" s="1"/>
    </row>
    <row r="320" spans="1:29" ht="12.75">
      <c r="A320" s="1"/>
      <c r="B320" s="16"/>
      <c r="C320" s="3"/>
      <c r="D320" s="138"/>
      <c r="E320" s="138"/>
      <c r="F320" s="138"/>
      <c r="G320" s="138"/>
      <c r="H320" s="138"/>
      <c r="I320" s="138"/>
      <c r="J320" s="138"/>
      <c r="K320" s="138"/>
      <c r="L320" s="138"/>
      <c r="M320" s="138"/>
      <c r="N320" s="138"/>
      <c r="O320" s="138"/>
      <c r="P320" s="138"/>
      <c r="Q320" s="138"/>
      <c r="R320" s="138"/>
      <c r="S320" s="1"/>
      <c r="T320" s="1"/>
      <c r="U320" s="1"/>
      <c r="V320" s="1"/>
      <c r="W320" s="1"/>
      <c r="X320" s="1"/>
      <c r="Y320" s="1"/>
      <c r="Z320" s="1"/>
      <c r="AA320" s="1"/>
      <c r="AB320" s="1"/>
      <c r="AC320" s="1"/>
    </row>
    <row r="321" spans="1:29" ht="12.75">
      <c r="A321" s="1"/>
      <c r="B321" s="16"/>
      <c r="C321" s="3"/>
      <c r="D321" s="138"/>
      <c r="E321" s="138"/>
      <c r="F321" s="138"/>
      <c r="G321" s="138"/>
      <c r="H321" s="138"/>
      <c r="I321" s="138"/>
      <c r="J321" s="138"/>
      <c r="K321" s="138"/>
      <c r="L321" s="138"/>
      <c r="M321" s="138"/>
      <c r="N321" s="138"/>
      <c r="O321" s="138"/>
      <c r="P321" s="138"/>
      <c r="Q321" s="138"/>
      <c r="R321" s="138"/>
      <c r="S321" s="1"/>
      <c r="T321" s="1"/>
      <c r="U321" s="1"/>
      <c r="V321" s="1"/>
      <c r="W321" s="1"/>
      <c r="X321" s="1"/>
      <c r="Y321" s="1"/>
      <c r="Z321" s="1"/>
      <c r="AA321" s="1"/>
      <c r="AB321" s="1"/>
      <c r="AC321" s="1"/>
    </row>
    <row r="322" spans="1:29" ht="12.75">
      <c r="A322" s="1"/>
      <c r="B322" s="16"/>
      <c r="C322" s="3"/>
      <c r="D322" s="138"/>
      <c r="E322" s="138"/>
      <c r="F322" s="138"/>
      <c r="G322" s="138"/>
      <c r="H322" s="138"/>
      <c r="I322" s="138"/>
      <c r="J322" s="138"/>
      <c r="K322" s="138"/>
      <c r="L322" s="138"/>
      <c r="M322" s="138"/>
      <c r="N322" s="138"/>
      <c r="O322" s="138"/>
      <c r="P322" s="138"/>
      <c r="Q322" s="138"/>
      <c r="R322" s="138"/>
      <c r="S322" s="1"/>
      <c r="T322" s="1"/>
      <c r="U322" s="1"/>
      <c r="V322" s="1"/>
      <c r="W322" s="1"/>
      <c r="X322" s="1"/>
      <c r="Y322" s="1"/>
      <c r="Z322" s="1"/>
      <c r="AA322" s="1"/>
      <c r="AB322" s="1"/>
      <c r="AC322" s="1"/>
    </row>
    <row r="323" spans="1:29" ht="12.75">
      <c r="A323" s="1"/>
      <c r="B323" s="16"/>
      <c r="C323" s="3"/>
      <c r="D323" s="138"/>
      <c r="E323" s="138"/>
      <c r="F323" s="138"/>
      <c r="G323" s="138"/>
      <c r="H323" s="138"/>
      <c r="I323" s="138"/>
      <c r="J323" s="138"/>
      <c r="K323" s="138"/>
      <c r="L323" s="138"/>
      <c r="M323" s="138"/>
      <c r="N323" s="138"/>
      <c r="O323" s="138"/>
      <c r="P323" s="138"/>
      <c r="Q323" s="138"/>
      <c r="R323" s="138"/>
      <c r="S323" s="1"/>
      <c r="T323" s="1"/>
      <c r="U323" s="1"/>
      <c r="V323" s="1"/>
      <c r="W323" s="1"/>
      <c r="X323" s="1"/>
      <c r="Y323" s="1"/>
      <c r="Z323" s="1"/>
      <c r="AA323" s="1"/>
      <c r="AB323" s="1"/>
      <c r="AC323" s="1"/>
    </row>
    <row r="324" spans="1:29" ht="12.75">
      <c r="A324" s="1"/>
      <c r="B324" s="16"/>
      <c r="C324" s="3"/>
      <c r="D324" s="138"/>
      <c r="E324" s="138"/>
      <c r="F324" s="138"/>
      <c r="G324" s="138"/>
      <c r="H324" s="138"/>
      <c r="I324" s="138"/>
      <c r="J324" s="138"/>
      <c r="K324" s="138"/>
      <c r="L324" s="138"/>
      <c r="M324" s="138"/>
      <c r="N324" s="138"/>
      <c r="O324" s="138"/>
      <c r="P324" s="138"/>
      <c r="Q324" s="138"/>
      <c r="R324" s="138"/>
      <c r="S324" s="1"/>
      <c r="T324" s="1"/>
      <c r="U324" s="1"/>
      <c r="V324" s="1"/>
      <c r="W324" s="1"/>
      <c r="X324" s="1"/>
      <c r="Y324" s="1"/>
      <c r="Z324" s="1"/>
      <c r="AA324" s="1"/>
      <c r="AB324" s="1"/>
      <c r="AC324" s="1"/>
    </row>
    <row r="325" spans="1:29" ht="12.75">
      <c r="A325" s="1"/>
      <c r="B325" s="16"/>
      <c r="C325" s="3"/>
      <c r="D325" s="138"/>
      <c r="E325" s="138"/>
      <c r="F325" s="138"/>
      <c r="G325" s="138"/>
      <c r="H325" s="138"/>
      <c r="I325" s="138"/>
      <c r="J325" s="138"/>
      <c r="K325" s="138"/>
      <c r="L325" s="138"/>
      <c r="M325" s="138"/>
      <c r="N325" s="138"/>
      <c r="O325" s="138"/>
      <c r="P325" s="138"/>
      <c r="Q325" s="138"/>
      <c r="R325" s="138"/>
      <c r="S325" s="1"/>
      <c r="T325" s="1"/>
      <c r="U325" s="1"/>
      <c r="V325" s="1"/>
      <c r="W325" s="1"/>
      <c r="X325" s="1"/>
      <c r="Y325" s="1"/>
      <c r="Z325" s="1"/>
      <c r="AA325" s="1"/>
      <c r="AB325" s="1"/>
      <c r="AC325" s="1"/>
    </row>
    <row r="326" spans="1:29" ht="12.75">
      <c r="A326" s="1"/>
      <c r="B326" s="16"/>
      <c r="C326" s="3"/>
      <c r="D326" s="138"/>
      <c r="E326" s="138"/>
      <c r="F326" s="138"/>
      <c r="G326" s="138"/>
      <c r="H326" s="138"/>
      <c r="I326" s="138"/>
      <c r="J326" s="138"/>
      <c r="K326" s="138"/>
      <c r="L326" s="138"/>
      <c r="M326" s="138"/>
      <c r="N326" s="138"/>
      <c r="O326" s="138"/>
      <c r="P326" s="138"/>
      <c r="Q326" s="138"/>
      <c r="R326" s="138"/>
      <c r="S326" s="1"/>
      <c r="T326" s="1"/>
      <c r="U326" s="1"/>
      <c r="V326" s="1"/>
      <c r="W326" s="1"/>
      <c r="X326" s="1"/>
      <c r="Y326" s="1"/>
      <c r="Z326" s="1"/>
      <c r="AA326" s="1"/>
      <c r="AB326" s="1"/>
      <c r="AC326" s="1"/>
    </row>
    <row r="327" spans="1:29" ht="12.75">
      <c r="A327" s="1"/>
      <c r="B327" s="16"/>
      <c r="C327" s="3"/>
      <c r="D327" s="138"/>
      <c r="E327" s="138"/>
      <c r="F327" s="138"/>
      <c r="G327" s="138"/>
      <c r="H327" s="138"/>
      <c r="I327" s="138"/>
      <c r="J327" s="138"/>
      <c r="K327" s="138"/>
      <c r="L327" s="138"/>
      <c r="M327" s="138"/>
      <c r="N327" s="138"/>
      <c r="O327" s="138"/>
      <c r="P327" s="138"/>
      <c r="Q327" s="138"/>
      <c r="R327" s="138"/>
      <c r="S327" s="1"/>
      <c r="T327" s="1"/>
      <c r="U327" s="1"/>
      <c r="V327" s="1"/>
      <c r="W327" s="1"/>
      <c r="X327" s="1"/>
      <c r="Y327" s="1"/>
      <c r="Z327" s="1"/>
      <c r="AA327" s="1"/>
      <c r="AB327" s="1"/>
      <c r="AC327" s="1"/>
    </row>
    <row r="328" spans="1:29" ht="12.75">
      <c r="A328" s="1"/>
      <c r="B328" s="16"/>
      <c r="C328" s="3"/>
      <c r="D328" s="138"/>
      <c r="E328" s="138"/>
      <c r="F328" s="138"/>
      <c r="G328" s="138"/>
      <c r="H328" s="138"/>
      <c r="I328" s="138"/>
      <c r="J328" s="138"/>
      <c r="K328" s="138"/>
      <c r="L328" s="138"/>
      <c r="M328" s="138"/>
      <c r="N328" s="138"/>
      <c r="O328" s="138"/>
      <c r="P328" s="138"/>
      <c r="Q328" s="138"/>
      <c r="R328" s="138"/>
      <c r="S328" s="1"/>
      <c r="T328" s="1"/>
      <c r="U328" s="1"/>
      <c r="V328" s="1"/>
      <c r="W328" s="1"/>
      <c r="X328" s="1"/>
      <c r="Y328" s="1"/>
      <c r="Z328" s="1"/>
      <c r="AA328" s="1"/>
      <c r="AB328" s="1"/>
      <c r="AC328" s="1"/>
    </row>
    <row r="329" spans="1:29" ht="12.75">
      <c r="A329" s="1"/>
      <c r="B329" s="16"/>
      <c r="C329" s="3"/>
      <c r="D329" s="138"/>
      <c r="E329" s="138"/>
      <c r="F329" s="138"/>
      <c r="G329" s="138"/>
      <c r="H329" s="138"/>
      <c r="I329" s="138"/>
      <c r="J329" s="138"/>
      <c r="K329" s="138"/>
      <c r="L329" s="138"/>
      <c r="M329" s="138"/>
      <c r="N329" s="138"/>
      <c r="O329" s="138"/>
      <c r="P329" s="138"/>
      <c r="Q329" s="138"/>
      <c r="R329" s="138"/>
      <c r="S329" s="1"/>
      <c r="T329" s="1"/>
      <c r="U329" s="1"/>
      <c r="V329" s="1"/>
      <c r="W329" s="1"/>
      <c r="X329" s="1"/>
      <c r="Y329" s="1"/>
      <c r="Z329" s="1"/>
      <c r="AA329" s="1"/>
      <c r="AB329" s="1"/>
      <c r="AC329" s="1"/>
    </row>
    <row r="330" spans="1:29" ht="12.75">
      <c r="A330" s="1"/>
      <c r="B330" s="16"/>
      <c r="C330" s="3"/>
      <c r="D330" s="138"/>
      <c r="E330" s="138"/>
      <c r="F330" s="138"/>
      <c r="G330" s="138"/>
      <c r="H330" s="138"/>
      <c r="I330" s="138"/>
      <c r="J330" s="138"/>
      <c r="K330" s="138"/>
      <c r="L330" s="138"/>
      <c r="M330" s="138"/>
      <c r="N330" s="138"/>
      <c r="O330" s="138"/>
      <c r="P330" s="138"/>
      <c r="Q330" s="138"/>
      <c r="R330" s="138"/>
      <c r="S330" s="1"/>
      <c r="T330" s="1"/>
      <c r="U330" s="1"/>
      <c r="V330" s="1"/>
      <c r="W330" s="1"/>
      <c r="X330" s="1"/>
      <c r="Y330" s="1"/>
      <c r="Z330" s="1"/>
      <c r="AA330" s="1"/>
      <c r="AB330" s="1"/>
      <c r="AC330" s="1"/>
    </row>
    <row r="331" spans="1:29" ht="12.75">
      <c r="A331" s="1"/>
      <c r="B331" s="16"/>
      <c r="C331" s="3"/>
      <c r="D331" s="138"/>
      <c r="E331" s="138"/>
      <c r="F331" s="138"/>
      <c r="G331" s="138"/>
      <c r="H331" s="138"/>
      <c r="I331" s="138"/>
      <c r="J331" s="138"/>
      <c r="K331" s="138"/>
      <c r="L331" s="138"/>
      <c r="M331" s="138"/>
      <c r="N331" s="138"/>
      <c r="O331" s="138"/>
      <c r="P331" s="138"/>
      <c r="Q331" s="138"/>
      <c r="R331" s="138"/>
      <c r="S331" s="1"/>
      <c r="T331" s="1"/>
      <c r="U331" s="1"/>
      <c r="V331" s="1"/>
      <c r="W331" s="1"/>
      <c r="X331" s="1"/>
      <c r="Y331" s="1"/>
      <c r="Z331" s="1"/>
      <c r="AA331" s="1"/>
      <c r="AB331" s="1"/>
      <c r="AC331" s="1"/>
    </row>
    <row r="332" spans="1:29" ht="12.75">
      <c r="A332" s="1"/>
      <c r="B332" s="16"/>
      <c r="C332" s="3"/>
      <c r="D332" s="138"/>
      <c r="E332" s="138"/>
      <c r="F332" s="138"/>
      <c r="G332" s="138"/>
      <c r="H332" s="138"/>
      <c r="I332" s="138"/>
      <c r="J332" s="138"/>
      <c r="K332" s="138"/>
      <c r="L332" s="138"/>
      <c r="M332" s="138"/>
      <c r="N332" s="138"/>
      <c r="O332" s="138"/>
      <c r="P332" s="138"/>
      <c r="Q332" s="138"/>
      <c r="R332" s="138"/>
      <c r="S332" s="1"/>
      <c r="T332" s="1"/>
      <c r="U332" s="1"/>
      <c r="V332" s="1"/>
      <c r="W332" s="1"/>
      <c r="X332" s="1"/>
      <c r="Y332" s="1"/>
      <c r="Z332" s="1"/>
      <c r="AA332" s="1"/>
      <c r="AB332" s="1"/>
      <c r="AC332" s="1"/>
    </row>
    <row r="333" spans="1:29" ht="12.75">
      <c r="A333" s="1"/>
      <c r="B333" s="16"/>
      <c r="C333" s="3"/>
      <c r="D333" s="138"/>
      <c r="E333" s="138"/>
      <c r="F333" s="138"/>
      <c r="G333" s="138"/>
      <c r="H333" s="138"/>
      <c r="I333" s="138"/>
      <c r="J333" s="138"/>
      <c r="K333" s="138"/>
      <c r="L333" s="138"/>
      <c r="M333" s="138"/>
      <c r="N333" s="138"/>
      <c r="O333" s="138"/>
      <c r="P333" s="138"/>
      <c r="Q333" s="138"/>
      <c r="R333" s="138"/>
      <c r="S333" s="1"/>
      <c r="T333" s="1"/>
      <c r="U333" s="1"/>
      <c r="V333" s="1"/>
      <c r="W333" s="1"/>
      <c r="X333" s="1"/>
      <c r="Y333" s="1"/>
      <c r="Z333" s="1"/>
      <c r="AA333" s="1"/>
      <c r="AB333" s="1"/>
      <c r="AC333" s="1"/>
    </row>
    <row r="334" spans="1:29" ht="12.75">
      <c r="A334" s="1"/>
      <c r="B334" s="16"/>
      <c r="C334" s="3"/>
      <c r="D334" s="138"/>
      <c r="E334" s="138"/>
      <c r="F334" s="138"/>
      <c r="G334" s="138"/>
      <c r="H334" s="138"/>
      <c r="I334" s="138"/>
      <c r="J334" s="138"/>
      <c r="K334" s="138"/>
      <c r="L334" s="138"/>
      <c r="M334" s="138"/>
      <c r="N334" s="138"/>
      <c r="O334" s="138"/>
      <c r="P334" s="138"/>
      <c r="Q334" s="138"/>
      <c r="R334" s="138"/>
      <c r="S334" s="1"/>
      <c r="T334" s="1"/>
      <c r="U334" s="1"/>
      <c r="V334" s="1"/>
      <c r="W334" s="1"/>
      <c r="X334" s="1"/>
      <c r="Y334" s="1"/>
      <c r="Z334" s="1"/>
      <c r="AA334" s="1"/>
      <c r="AB334" s="1"/>
      <c r="AC334" s="1"/>
    </row>
    <row r="335" spans="1:29" ht="12.75">
      <c r="A335" s="1"/>
      <c r="B335" s="16"/>
      <c r="C335" s="3"/>
      <c r="D335" s="138"/>
      <c r="E335" s="138"/>
      <c r="F335" s="138"/>
      <c r="G335" s="138"/>
      <c r="H335" s="138"/>
      <c r="I335" s="138"/>
      <c r="J335" s="138"/>
      <c r="K335" s="138"/>
      <c r="L335" s="138"/>
      <c r="M335" s="138"/>
      <c r="N335" s="138"/>
      <c r="O335" s="138"/>
      <c r="P335" s="138"/>
      <c r="Q335" s="138"/>
      <c r="R335" s="138"/>
      <c r="S335" s="1"/>
      <c r="T335" s="1"/>
      <c r="U335" s="1"/>
      <c r="V335" s="1"/>
      <c r="W335" s="1"/>
      <c r="X335" s="1"/>
      <c r="Y335" s="1"/>
      <c r="Z335" s="1"/>
      <c r="AA335" s="1"/>
      <c r="AB335" s="1"/>
      <c r="AC335" s="1"/>
    </row>
    <row r="336" spans="1:29" ht="12.75">
      <c r="A336" s="1"/>
      <c r="B336" s="16"/>
      <c r="C336" s="3"/>
      <c r="D336" s="138"/>
      <c r="E336" s="138"/>
      <c r="F336" s="138"/>
      <c r="G336" s="138"/>
      <c r="H336" s="138"/>
      <c r="I336" s="138"/>
      <c r="J336" s="138"/>
      <c r="K336" s="138"/>
      <c r="L336" s="138"/>
      <c r="M336" s="138"/>
      <c r="N336" s="138"/>
      <c r="O336" s="138"/>
      <c r="P336" s="138"/>
      <c r="Q336" s="138"/>
      <c r="R336" s="138"/>
      <c r="S336" s="1"/>
      <c r="T336" s="1"/>
      <c r="U336" s="1"/>
      <c r="V336" s="1"/>
      <c r="W336" s="1"/>
      <c r="X336" s="1"/>
      <c r="Y336" s="1"/>
      <c r="Z336" s="1"/>
      <c r="AA336" s="1"/>
      <c r="AB336" s="1"/>
      <c r="AC336" s="1"/>
    </row>
    <row r="337" spans="1:29" ht="12.75">
      <c r="A337" s="1"/>
      <c r="B337" s="16"/>
      <c r="C337" s="3"/>
      <c r="D337" s="138"/>
      <c r="E337" s="138"/>
      <c r="F337" s="138"/>
      <c r="G337" s="138"/>
      <c r="H337" s="138"/>
      <c r="I337" s="138"/>
      <c r="J337" s="138"/>
      <c r="K337" s="138"/>
      <c r="L337" s="138"/>
      <c r="M337" s="138"/>
      <c r="N337" s="138"/>
      <c r="O337" s="138"/>
      <c r="P337" s="138"/>
      <c r="Q337" s="138"/>
      <c r="R337" s="138"/>
      <c r="S337" s="1"/>
      <c r="T337" s="1"/>
      <c r="U337" s="1"/>
      <c r="V337" s="1"/>
      <c r="W337" s="1"/>
      <c r="X337" s="1"/>
      <c r="Y337" s="1"/>
      <c r="Z337" s="1"/>
      <c r="AA337" s="1"/>
      <c r="AB337" s="1"/>
      <c r="AC337" s="1"/>
    </row>
    <row r="338" spans="1:29" ht="12.75">
      <c r="A338" s="1"/>
      <c r="B338" s="16"/>
      <c r="C338" s="3"/>
      <c r="D338" s="138"/>
      <c r="E338" s="138"/>
      <c r="F338" s="138"/>
      <c r="G338" s="138"/>
      <c r="H338" s="138"/>
      <c r="I338" s="138"/>
      <c r="J338" s="138"/>
      <c r="K338" s="138"/>
      <c r="L338" s="138"/>
      <c r="M338" s="138"/>
      <c r="N338" s="138"/>
      <c r="O338" s="138"/>
      <c r="P338" s="138"/>
      <c r="Q338" s="138"/>
      <c r="R338" s="138"/>
      <c r="S338" s="1"/>
      <c r="T338" s="1"/>
      <c r="U338" s="1"/>
      <c r="V338" s="1"/>
      <c r="W338" s="1"/>
      <c r="X338" s="1"/>
      <c r="Y338" s="1"/>
      <c r="Z338" s="1"/>
      <c r="AA338" s="1"/>
      <c r="AB338" s="1"/>
      <c r="AC338" s="1"/>
    </row>
    <row r="339" spans="1:29" ht="12.75">
      <c r="A339" s="1"/>
      <c r="B339" s="16"/>
      <c r="C339" s="3"/>
      <c r="D339" s="138"/>
      <c r="E339" s="138"/>
      <c r="F339" s="138"/>
      <c r="G339" s="138"/>
      <c r="H339" s="138"/>
      <c r="I339" s="138"/>
      <c r="J339" s="138"/>
      <c r="K339" s="138"/>
      <c r="L339" s="138"/>
      <c r="M339" s="138"/>
      <c r="N339" s="138"/>
      <c r="O339" s="138"/>
      <c r="P339" s="138"/>
      <c r="Q339" s="138"/>
      <c r="R339" s="138"/>
      <c r="S339" s="1"/>
      <c r="T339" s="1"/>
      <c r="U339" s="1"/>
      <c r="V339" s="1"/>
      <c r="W339" s="1"/>
      <c r="X339" s="1"/>
      <c r="Y339" s="1"/>
      <c r="Z339" s="1"/>
      <c r="AA339" s="1"/>
      <c r="AB339" s="1"/>
      <c r="AC339" s="1"/>
    </row>
    <row r="340" spans="1:29" ht="12.75">
      <c r="A340" s="1"/>
      <c r="B340" s="16"/>
      <c r="C340" s="3"/>
      <c r="D340" s="138"/>
      <c r="E340" s="138"/>
      <c r="F340" s="138"/>
      <c r="G340" s="138"/>
      <c r="H340" s="138"/>
      <c r="I340" s="138"/>
      <c r="J340" s="138"/>
      <c r="K340" s="138"/>
      <c r="L340" s="138"/>
      <c r="M340" s="138"/>
      <c r="N340" s="138"/>
      <c r="O340" s="138"/>
      <c r="P340" s="138"/>
      <c r="Q340" s="138"/>
      <c r="R340" s="138"/>
      <c r="S340" s="1"/>
      <c r="T340" s="1"/>
      <c r="U340" s="1"/>
      <c r="V340" s="1"/>
      <c r="W340" s="1"/>
      <c r="X340" s="1"/>
      <c r="Y340" s="1"/>
      <c r="Z340" s="1"/>
      <c r="AA340" s="1"/>
      <c r="AB340" s="1"/>
      <c r="AC340" s="1"/>
    </row>
    <row r="341" spans="1:29" ht="12.75">
      <c r="A341" s="1"/>
      <c r="B341" s="16"/>
      <c r="C341" s="3"/>
      <c r="D341" s="138"/>
      <c r="E341" s="138"/>
      <c r="F341" s="138"/>
      <c r="G341" s="138"/>
      <c r="H341" s="138"/>
      <c r="I341" s="138"/>
      <c r="J341" s="138"/>
      <c r="K341" s="138"/>
      <c r="L341" s="138"/>
      <c r="M341" s="138"/>
      <c r="N341" s="138"/>
      <c r="O341" s="138"/>
      <c r="P341" s="138"/>
      <c r="Q341" s="138"/>
      <c r="R341" s="138"/>
      <c r="S341" s="1"/>
      <c r="T341" s="1"/>
      <c r="U341" s="1"/>
      <c r="V341" s="1"/>
      <c r="W341" s="1"/>
      <c r="X341" s="1"/>
      <c r="Y341" s="1"/>
      <c r="Z341" s="1"/>
      <c r="AA341" s="1"/>
      <c r="AB341" s="1"/>
      <c r="AC341" s="1"/>
    </row>
    <row r="342" spans="1:29" ht="12.75">
      <c r="A342" s="1"/>
      <c r="B342" s="16"/>
      <c r="C342" s="3"/>
      <c r="D342" s="138"/>
      <c r="E342" s="138"/>
      <c r="F342" s="138"/>
      <c r="G342" s="138"/>
      <c r="H342" s="138"/>
      <c r="I342" s="138"/>
      <c r="J342" s="138"/>
      <c r="K342" s="138"/>
      <c r="L342" s="138"/>
      <c r="M342" s="138"/>
      <c r="N342" s="138"/>
      <c r="O342" s="138"/>
      <c r="P342" s="138"/>
      <c r="Q342" s="138"/>
      <c r="R342" s="138"/>
      <c r="S342" s="1"/>
      <c r="T342" s="1"/>
      <c r="U342" s="1"/>
      <c r="V342" s="1"/>
      <c r="W342" s="1"/>
      <c r="X342" s="1"/>
      <c r="Y342" s="1"/>
      <c r="Z342" s="1"/>
      <c r="AA342" s="1"/>
      <c r="AB342" s="1"/>
      <c r="AC342" s="1"/>
    </row>
  </sheetData>
  <mergeCells count="557">
    <mergeCell ref="S136:S147"/>
    <mergeCell ref="T136:T139"/>
    <mergeCell ref="U136:U139"/>
    <mergeCell ref="V136:V139"/>
    <mergeCell ref="T140:T143"/>
    <mergeCell ref="U140:U143"/>
    <mergeCell ref="V140:V143"/>
    <mergeCell ref="T144:T147"/>
    <mergeCell ref="U144:U147"/>
    <mergeCell ref="V144:V147"/>
    <mergeCell ref="T124:T127"/>
    <mergeCell ref="U124:U127"/>
    <mergeCell ref="V124:V127"/>
    <mergeCell ref="T128:T131"/>
    <mergeCell ref="U128:U131"/>
    <mergeCell ref="V128:V131"/>
    <mergeCell ref="T132:T135"/>
    <mergeCell ref="U132:U135"/>
    <mergeCell ref="V132:V135"/>
    <mergeCell ref="T112:T115"/>
    <mergeCell ref="U112:U115"/>
    <mergeCell ref="V112:V115"/>
    <mergeCell ref="T116:T119"/>
    <mergeCell ref="U116:U119"/>
    <mergeCell ref="V116:V119"/>
    <mergeCell ref="T120:T123"/>
    <mergeCell ref="U120:U123"/>
    <mergeCell ref="V120:V123"/>
    <mergeCell ref="T100:T103"/>
    <mergeCell ref="U100:U103"/>
    <mergeCell ref="V100:V103"/>
    <mergeCell ref="T104:T107"/>
    <mergeCell ref="U104:U107"/>
    <mergeCell ref="V104:V107"/>
    <mergeCell ref="T108:T111"/>
    <mergeCell ref="U108:U111"/>
    <mergeCell ref="V108:V111"/>
    <mergeCell ref="T88:T91"/>
    <mergeCell ref="U88:U91"/>
    <mergeCell ref="V88:V91"/>
    <mergeCell ref="T92:T95"/>
    <mergeCell ref="U92:U95"/>
    <mergeCell ref="V92:V95"/>
    <mergeCell ref="T96:T99"/>
    <mergeCell ref="U96:U99"/>
    <mergeCell ref="V96:V99"/>
    <mergeCell ref="T76:T79"/>
    <mergeCell ref="U76:U79"/>
    <mergeCell ref="V76:V79"/>
    <mergeCell ref="T80:T83"/>
    <mergeCell ref="U80:U83"/>
    <mergeCell ref="V80:V83"/>
    <mergeCell ref="T84:T87"/>
    <mergeCell ref="U84:U87"/>
    <mergeCell ref="V84:V87"/>
    <mergeCell ref="T64:T67"/>
    <mergeCell ref="U64:U67"/>
    <mergeCell ref="V64:V67"/>
    <mergeCell ref="T68:T71"/>
    <mergeCell ref="U68:U71"/>
    <mergeCell ref="V68:V71"/>
    <mergeCell ref="T72:T75"/>
    <mergeCell ref="U72:U75"/>
    <mergeCell ref="V72:V75"/>
    <mergeCell ref="T52:T55"/>
    <mergeCell ref="U52:U55"/>
    <mergeCell ref="V52:V55"/>
    <mergeCell ref="T56:T59"/>
    <mergeCell ref="U56:U59"/>
    <mergeCell ref="V56:V59"/>
    <mergeCell ref="T60:T63"/>
    <mergeCell ref="U60:U63"/>
    <mergeCell ref="V60:V63"/>
    <mergeCell ref="T40:T43"/>
    <mergeCell ref="U40:U43"/>
    <mergeCell ref="V40:V43"/>
    <mergeCell ref="T44:T47"/>
    <mergeCell ref="U44:U47"/>
    <mergeCell ref="V44:V47"/>
    <mergeCell ref="T48:T51"/>
    <mergeCell ref="U48:U51"/>
    <mergeCell ref="V48:V51"/>
    <mergeCell ref="T28:T31"/>
    <mergeCell ref="U28:U31"/>
    <mergeCell ref="V28:V31"/>
    <mergeCell ref="T32:T35"/>
    <mergeCell ref="U32:U35"/>
    <mergeCell ref="V32:V35"/>
    <mergeCell ref="T36:T39"/>
    <mergeCell ref="U36:U39"/>
    <mergeCell ref="V36:V39"/>
    <mergeCell ref="T16:T19"/>
    <mergeCell ref="U16:U19"/>
    <mergeCell ref="V16:V19"/>
    <mergeCell ref="T20:T23"/>
    <mergeCell ref="U20:U23"/>
    <mergeCell ref="V20:V23"/>
    <mergeCell ref="T24:T27"/>
    <mergeCell ref="U24:U27"/>
    <mergeCell ref="V24:V27"/>
    <mergeCell ref="T4:T7"/>
    <mergeCell ref="U4:U7"/>
    <mergeCell ref="V4:V7"/>
    <mergeCell ref="T8:T11"/>
    <mergeCell ref="U8:U11"/>
    <mergeCell ref="V8:V11"/>
    <mergeCell ref="T12:T15"/>
    <mergeCell ref="U12:U15"/>
    <mergeCell ref="V12:V15"/>
    <mergeCell ref="R4:R7"/>
    <mergeCell ref="Q8:Q11"/>
    <mergeCell ref="R8:R11"/>
    <mergeCell ref="Q12:Q15"/>
    <mergeCell ref="R12:R15"/>
    <mergeCell ref="M4:M15"/>
    <mergeCell ref="N4:N7"/>
    <mergeCell ref="O4:O7"/>
    <mergeCell ref="N8:N11"/>
    <mergeCell ref="O8:O11"/>
    <mergeCell ref="N12:N15"/>
    <mergeCell ref="O12:O15"/>
    <mergeCell ref="P4:P15"/>
    <mergeCell ref="Q4:Q7"/>
    <mergeCell ref="G88:G99"/>
    <mergeCell ref="G100:G111"/>
    <mergeCell ref="G112:G123"/>
    <mergeCell ref="G124:G135"/>
    <mergeCell ref="G136:G147"/>
    <mergeCell ref="J16:J27"/>
    <mergeCell ref="J28:J39"/>
    <mergeCell ref="J40:J51"/>
    <mergeCell ref="J52:J63"/>
    <mergeCell ref="J64:J75"/>
    <mergeCell ref="J76:J87"/>
    <mergeCell ref="J88:J99"/>
    <mergeCell ref="J100:J111"/>
    <mergeCell ref="J112:J123"/>
    <mergeCell ref="J124:J135"/>
    <mergeCell ref="J136:J147"/>
    <mergeCell ref="H16:H19"/>
    <mergeCell ref="I16:I19"/>
    <mergeCell ref="H20:H23"/>
    <mergeCell ref="I20:I23"/>
    <mergeCell ref="H24:H27"/>
    <mergeCell ref="I24:I27"/>
    <mergeCell ref="H28:H31"/>
    <mergeCell ref="I28:I31"/>
    <mergeCell ref="E4:E7"/>
    <mergeCell ref="E8:E11"/>
    <mergeCell ref="E12:E15"/>
    <mergeCell ref="G16:G27"/>
    <mergeCell ref="G28:G39"/>
    <mergeCell ref="G40:G51"/>
    <mergeCell ref="G52:G63"/>
    <mergeCell ref="G64:G75"/>
    <mergeCell ref="G76:G87"/>
    <mergeCell ref="G4:G15"/>
    <mergeCell ref="E16:E19"/>
    <mergeCell ref="E20:E23"/>
    <mergeCell ref="E24:E27"/>
    <mergeCell ref="E28:E31"/>
    <mergeCell ref="F28:F31"/>
    <mergeCell ref="E32:E35"/>
    <mergeCell ref="F32:F35"/>
    <mergeCell ref="E36:E39"/>
    <mergeCell ref="F36:F39"/>
    <mergeCell ref="E40:E43"/>
    <mergeCell ref="F40:F43"/>
    <mergeCell ref="E44:E47"/>
    <mergeCell ref="F44:F47"/>
    <mergeCell ref="E48:E51"/>
    <mergeCell ref="F24:F27"/>
    <mergeCell ref="J4:J15"/>
    <mergeCell ref="F4:F7"/>
    <mergeCell ref="F8:F11"/>
    <mergeCell ref="F12:F15"/>
    <mergeCell ref="H4:H7"/>
    <mergeCell ref="I4:I7"/>
    <mergeCell ref="H8:H11"/>
    <mergeCell ref="I8:I11"/>
    <mergeCell ref="H12:H15"/>
    <mergeCell ref="I12:I15"/>
    <mergeCell ref="C4:C15"/>
    <mergeCell ref="B4:B51"/>
    <mergeCell ref="C16:C27"/>
    <mergeCell ref="B52:B87"/>
    <mergeCell ref="C64:C75"/>
    <mergeCell ref="B2:D2"/>
    <mergeCell ref="K4:K7"/>
    <mergeCell ref="L4:L7"/>
    <mergeCell ref="K8:K11"/>
    <mergeCell ref="L8:L11"/>
    <mergeCell ref="K12:K15"/>
    <mergeCell ref="L12:L15"/>
    <mergeCell ref="D40:D51"/>
    <mergeCell ref="F16:F19"/>
    <mergeCell ref="F20:F23"/>
    <mergeCell ref="D4:D15"/>
    <mergeCell ref="C52:C63"/>
    <mergeCell ref="D52:D63"/>
    <mergeCell ref="D64:D75"/>
    <mergeCell ref="D16:D27"/>
    <mergeCell ref="D28:D39"/>
    <mergeCell ref="C28:C39"/>
    <mergeCell ref="C40:C51"/>
    <mergeCell ref="F48:F51"/>
    <mergeCell ref="D112:D123"/>
    <mergeCell ref="D124:D135"/>
    <mergeCell ref="C124:C135"/>
    <mergeCell ref="C112:C123"/>
    <mergeCell ref="D100:D111"/>
    <mergeCell ref="D88:D99"/>
    <mergeCell ref="D76:D87"/>
    <mergeCell ref="B124:B147"/>
    <mergeCell ref="B88:B123"/>
    <mergeCell ref="C76:C87"/>
    <mergeCell ref="C100:C111"/>
    <mergeCell ref="C88:C99"/>
    <mergeCell ref="D136:D147"/>
    <mergeCell ref="C136:C147"/>
    <mergeCell ref="E52:E55"/>
    <mergeCell ref="F52:F55"/>
    <mergeCell ref="E56:E59"/>
    <mergeCell ref="F56:F59"/>
    <mergeCell ref="E60:E63"/>
    <mergeCell ref="F60:F63"/>
    <mergeCell ref="E64:E67"/>
    <mergeCell ref="F64:F67"/>
    <mergeCell ref="E68:E71"/>
    <mergeCell ref="F68:F71"/>
    <mergeCell ref="E96:E99"/>
    <mergeCell ref="F96:F99"/>
    <mergeCell ref="E100:E103"/>
    <mergeCell ref="F100:F103"/>
    <mergeCell ref="E104:E107"/>
    <mergeCell ref="F104:F107"/>
    <mergeCell ref="E108:E111"/>
    <mergeCell ref="F108:F111"/>
    <mergeCell ref="E72:E75"/>
    <mergeCell ref="F72:F75"/>
    <mergeCell ref="E76:E79"/>
    <mergeCell ref="F76:F79"/>
    <mergeCell ref="E80:E83"/>
    <mergeCell ref="F80:F83"/>
    <mergeCell ref="E84:E87"/>
    <mergeCell ref="F84:F87"/>
    <mergeCell ref="E88:E91"/>
    <mergeCell ref="F88:F91"/>
    <mergeCell ref="E132:E135"/>
    <mergeCell ref="F132:F135"/>
    <mergeCell ref="E136:E139"/>
    <mergeCell ref="F136:F139"/>
    <mergeCell ref="E140:E143"/>
    <mergeCell ref="F140:F143"/>
    <mergeCell ref="E144:E147"/>
    <mergeCell ref="F144:F147"/>
    <mergeCell ref="H32:H35"/>
    <mergeCell ref="H52:H55"/>
    <mergeCell ref="H72:H75"/>
    <mergeCell ref="H132:H135"/>
    <mergeCell ref="E112:E115"/>
    <mergeCell ref="F112:F115"/>
    <mergeCell ref="E116:E119"/>
    <mergeCell ref="F116:F119"/>
    <mergeCell ref="E120:E123"/>
    <mergeCell ref="F120:F123"/>
    <mergeCell ref="E124:E127"/>
    <mergeCell ref="F124:F127"/>
    <mergeCell ref="E128:E131"/>
    <mergeCell ref="F128:F131"/>
    <mergeCell ref="E92:E95"/>
    <mergeCell ref="F92:F95"/>
    <mergeCell ref="I32:I35"/>
    <mergeCell ref="H36:H39"/>
    <mergeCell ref="I36:I39"/>
    <mergeCell ref="H40:H43"/>
    <mergeCell ref="I40:I43"/>
    <mergeCell ref="H44:H47"/>
    <mergeCell ref="I44:I47"/>
    <mergeCell ref="H48:H51"/>
    <mergeCell ref="I48:I51"/>
    <mergeCell ref="I52:I55"/>
    <mergeCell ref="H56:H59"/>
    <mergeCell ref="I56:I59"/>
    <mergeCell ref="H60:H63"/>
    <mergeCell ref="I60:I63"/>
    <mergeCell ref="H64:H67"/>
    <mergeCell ref="I64:I67"/>
    <mergeCell ref="H68:H71"/>
    <mergeCell ref="I68:I71"/>
    <mergeCell ref="I72:I75"/>
    <mergeCell ref="H76:H79"/>
    <mergeCell ref="I76:I79"/>
    <mergeCell ref="H80:H83"/>
    <mergeCell ref="I80:I83"/>
    <mergeCell ref="H84:H87"/>
    <mergeCell ref="I84:I87"/>
    <mergeCell ref="H88:H91"/>
    <mergeCell ref="I88:I91"/>
    <mergeCell ref="H92:H95"/>
    <mergeCell ref="I92:I95"/>
    <mergeCell ref="H96:H99"/>
    <mergeCell ref="I96:I99"/>
    <mergeCell ref="H100:H103"/>
    <mergeCell ref="I100:I103"/>
    <mergeCell ref="H104:H107"/>
    <mergeCell ref="I104:I107"/>
    <mergeCell ref="H108:H111"/>
    <mergeCell ref="I108:I111"/>
    <mergeCell ref="I132:I135"/>
    <mergeCell ref="H136:H139"/>
    <mergeCell ref="I136:I139"/>
    <mergeCell ref="H140:H143"/>
    <mergeCell ref="I140:I143"/>
    <mergeCell ref="H144:H147"/>
    <mergeCell ref="I144:I147"/>
    <mergeCell ref="K16:K19"/>
    <mergeCell ref="K36:K39"/>
    <mergeCell ref="K56:K59"/>
    <mergeCell ref="K76:K79"/>
    <mergeCell ref="K96:K99"/>
    <mergeCell ref="K116:K119"/>
    <mergeCell ref="K136:K139"/>
    <mergeCell ref="H112:H115"/>
    <mergeCell ref="I112:I115"/>
    <mergeCell ref="H116:H119"/>
    <mergeCell ref="I116:I119"/>
    <mergeCell ref="H120:H123"/>
    <mergeCell ref="I120:I123"/>
    <mergeCell ref="H124:H127"/>
    <mergeCell ref="I124:I127"/>
    <mergeCell ref="H128:H131"/>
    <mergeCell ref="I128:I131"/>
    <mergeCell ref="L16:L19"/>
    <mergeCell ref="K20:K23"/>
    <mergeCell ref="L20:L23"/>
    <mergeCell ref="K24:K27"/>
    <mergeCell ref="L24:L27"/>
    <mergeCell ref="K28:K31"/>
    <mergeCell ref="L28:L31"/>
    <mergeCell ref="K32:K35"/>
    <mergeCell ref="L32:L35"/>
    <mergeCell ref="L36:L39"/>
    <mergeCell ref="K40:K43"/>
    <mergeCell ref="L40:L43"/>
    <mergeCell ref="K44:K47"/>
    <mergeCell ref="L44:L47"/>
    <mergeCell ref="K48:K51"/>
    <mergeCell ref="L48:L51"/>
    <mergeCell ref="K52:K55"/>
    <mergeCell ref="L52:L55"/>
    <mergeCell ref="L56:L59"/>
    <mergeCell ref="K60:K63"/>
    <mergeCell ref="L60:L63"/>
    <mergeCell ref="K64:K67"/>
    <mergeCell ref="L64:L67"/>
    <mergeCell ref="K68:K71"/>
    <mergeCell ref="L68:L71"/>
    <mergeCell ref="K72:K75"/>
    <mergeCell ref="L72:L75"/>
    <mergeCell ref="L76:L79"/>
    <mergeCell ref="K80:K83"/>
    <mergeCell ref="L80:L83"/>
    <mergeCell ref="K84:K87"/>
    <mergeCell ref="L84:L87"/>
    <mergeCell ref="K88:K91"/>
    <mergeCell ref="L88:L91"/>
    <mergeCell ref="K92:K95"/>
    <mergeCell ref="L92:L95"/>
    <mergeCell ref="L96:L99"/>
    <mergeCell ref="K100:K103"/>
    <mergeCell ref="L100:L103"/>
    <mergeCell ref="K104:K107"/>
    <mergeCell ref="L104:L107"/>
    <mergeCell ref="K108:K111"/>
    <mergeCell ref="L108:L111"/>
    <mergeCell ref="K112:K115"/>
    <mergeCell ref="L112:L115"/>
    <mergeCell ref="L116:L119"/>
    <mergeCell ref="K120:K123"/>
    <mergeCell ref="L120:L123"/>
    <mergeCell ref="K124:K127"/>
    <mergeCell ref="L124:L127"/>
    <mergeCell ref="K128:K131"/>
    <mergeCell ref="L128:L131"/>
    <mergeCell ref="K132:K135"/>
    <mergeCell ref="L132:L135"/>
    <mergeCell ref="L136:L139"/>
    <mergeCell ref="K140:K143"/>
    <mergeCell ref="L140:L143"/>
    <mergeCell ref="K144:K147"/>
    <mergeCell ref="L144:L147"/>
    <mergeCell ref="N16:N19"/>
    <mergeCell ref="O16:O19"/>
    <mergeCell ref="N20:N23"/>
    <mergeCell ref="O20:O23"/>
    <mergeCell ref="N24:N27"/>
    <mergeCell ref="O24:O27"/>
    <mergeCell ref="N28:N31"/>
    <mergeCell ref="O28:O31"/>
    <mergeCell ref="N32:N35"/>
    <mergeCell ref="O32:O35"/>
    <mergeCell ref="N36:N39"/>
    <mergeCell ref="O36:O39"/>
    <mergeCell ref="N40:N43"/>
    <mergeCell ref="O40:O43"/>
    <mergeCell ref="N44:N47"/>
    <mergeCell ref="O44:O47"/>
    <mergeCell ref="N48:N51"/>
    <mergeCell ref="O48:O51"/>
    <mergeCell ref="N52:N55"/>
    <mergeCell ref="O52:O55"/>
    <mergeCell ref="N56:N59"/>
    <mergeCell ref="O56:O59"/>
    <mergeCell ref="N60:N63"/>
    <mergeCell ref="O60:O63"/>
    <mergeCell ref="N64:N67"/>
    <mergeCell ref="O64:O67"/>
    <mergeCell ref="N68:N71"/>
    <mergeCell ref="O68:O71"/>
    <mergeCell ref="N72:N75"/>
    <mergeCell ref="O72:O75"/>
    <mergeCell ref="N76:N79"/>
    <mergeCell ref="O76:O79"/>
    <mergeCell ref="N80:N83"/>
    <mergeCell ref="O80:O83"/>
    <mergeCell ref="N84:N87"/>
    <mergeCell ref="O84:O87"/>
    <mergeCell ref="N88:N91"/>
    <mergeCell ref="O88:O91"/>
    <mergeCell ref="O120:O123"/>
    <mergeCell ref="N124:N127"/>
    <mergeCell ref="O124:O127"/>
    <mergeCell ref="N128:N131"/>
    <mergeCell ref="O128:O131"/>
    <mergeCell ref="N92:N95"/>
    <mergeCell ref="O92:O95"/>
    <mergeCell ref="N96:N99"/>
    <mergeCell ref="O96:O99"/>
    <mergeCell ref="N100:N103"/>
    <mergeCell ref="O100:O103"/>
    <mergeCell ref="N104:N107"/>
    <mergeCell ref="O104:O107"/>
    <mergeCell ref="N108:N111"/>
    <mergeCell ref="O108:O111"/>
    <mergeCell ref="N132:N135"/>
    <mergeCell ref="O132:O135"/>
    <mergeCell ref="N136:N139"/>
    <mergeCell ref="O136:O139"/>
    <mergeCell ref="N140:N143"/>
    <mergeCell ref="O140:O143"/>
    <mergeCell ref="N144:N147"/>
    <mergeCell ref="O144:O147"/>
    <mergeCell ref="Q16:Q19"/>
    <mergeCell ref="Q36:Q39"/>
    <mergeCell ref="Q56:Q59"/>
    <mergeCell ref="Q76:Q79"/>
    <mergeCell ref="Q96:Q99"/>
    <mergeCell ref="Q116:Q119"/>
    <mergeCell ref="Q136:Q139"/>
    <mergeCell ref="P100:P111"/>
    <mergeCell ref="P112:P123"/>
    <mergeCell ref="P124:P135"/>
    <mergeCell ref="P136:P147"/>
    <mergeCell ref="N112:N115"/>
    <mergeCell ref="O112:O115"/>
    <mergeCell ref="N116:N119"/>
    <mergeCell ref="O116:O119"/>
    <mergeCell ref="N120:N123"/>
    <mergeCell ref="R16:R19"/>
    <mergeCell ref="Q20:Q23"/>
    <mergeCell ref="R20:R23"/>
    <mergeCell ref="Q24:Q27"/>
    <mergeCell ref="R24:R27"/>
    <mergeCell ref="Q28:Q31"/>
    <mergeCell ref="R28:R31"/>
    <mergeCell ref="Q32:Q35"/>
    <mergeCell ref="R32:R35"/>
    <mergeCell ref="R36:R39"/>
    <mergeCell ref="Q40:Q43"/>
    <mergeCell ref="R40:R43"/>
    <mergeCell ref="Q44:Q47"/>
    <mergeCell ref="R44:R47"/>
    <mergeCell ref="Q48:Q51"/>
    <mergeCell ref="R48:R51"/>
    <mergeCell ref="Q52:Q55"/>
    <mergeCell ref="R52:R55"/>
    <mergeCell ref="R56:R59"/>
    <mergeCell ref="Q60:Q63"/>
    <mergeCell ref="R60:R63"/>
    <mergeCell ref="Q64:Q67"/>
    <mergeCell ref="R64:R67"/>
    <mergeCell ref="Q68:Q71"/>
    <mergeCell ref="R68:R71"/>
    <mergeCell ref="Q72:Q75"/>
    <mergeCell ref="R72:R75"/>
    <mergeCell ref="R76:R79"/>
    <mergeCell ref="Q80:Q83"/>
    <mergeCell ref="R80:R83"/>
    <mergeCell ref="Q84:Q87"/>
    <mergeCell ref="R84:R87"/>
    <mergeCell ref="Q88:Q91"/>
    <mergeCell ref="R88:R91"/>
    <mergeCell ref="Q92:Q95"/>
    <mergeCell ref="R92:R95"/>
    <mergeCell ref="Q120:Q123"/>
    <mergeCell ref="R120:R123"/>
    <mergeCell ref="Q124:Q127"/>
    <mergeCell ref="R124:R127"/>
    <mergeCell ref="Q128:Q131"/>
    <mergeCell ref="R128:R131"/>
    <mergeCell ref="Q132:Q135"/>
    <mergeCell ref="R132:R135"/>
    <mergeCell ref="R96:R99"/>
    <mergeCell ref="Q100:Q103"/>
    <mergeCell ref="R100:R103"/>
    <mergeCell ref="Q104:Q107"/>
    <mergeCell ref="R104:R107"/>
    <mergeCell ref="Q108:Q111"/>
    <mergeCell ref="R108:R111"/>
    <mergeCell ref="Q112:Q115"/>
    <mergeCell ref="R112:R115"/>
    <mergeCell ref="R136:R139"/>
    <mergeCell ref="Q140:Q143"/>
    <mergeCell ref="R140:R143"/>
    <mergeCell ref="Q144:Q147"/>
    <mergeCell ref="R144:R147"/>
    <mergeCell ref="M16:M27"/>
    <mergeCell ref="M28:M39"/>
    <mergeCell ref="M40:M51"/>
    <mergeCell ref="M52:M63"/>
    <mergeCell ref="M64:M75"/>
    <mergeCell ref="M76:M87"/>
    <mergeCell ref="M88:M99"/>
    <mergeCell ref="M100:M111"/>
    <mergeCell ref="M112:M123"/>
    <mergeCell ref="M124:M135"/>
    <mergeCell ref="M136:M147"/>
    <mergeCell ref="P16:P27"/>
    <mergeCell ref="P28:P39"/>
    <mergeCell ref="P40:P51"/>
    <mergeCell ref="P52:P63"/>
    <mergeCell ref="P64:P75"/>
    <mergeCell ref="P76:P87"/>
    <mergeCell ref="P88:P99"/>
    <mergeCell ref="R116:R119"/>
    <mergeCell ref="S4:S15"/>
    <mergeCell ref="S16:S27"/>
    <mergeCell ref="S28:S39"/>
    <mergeCell ref="S64:S75"/>
    <mergeCell ref="S76:S87"/>
    <mergeCell ref="S88:S99"/>
    <mergeCell ref="S100:S111"/>
    <mergeCell ref="S112:S123"/>
    <mergeCell ref="S124:S135"/>
    <mergeCell ref="S40:S51"/>
    <mergeCell ref="S52:S63"/>
  </mergeCells>
  <dataValidations count="2">
    <dataValidation type="custom" allowBlank="1" showInputMessage="1" showErrorMessage="1" sqref="G4:G147 J4:J147 M4:M147 P4:P147 S4:S147">
      <formula1>""</formula1>
    </dataValidation>
    <dataValidation type="custom" allowBlank="1" showInputMessage="1" showErrorMessage="1" sqref="D4:D147">
      <formula1>" "</formula1>
    </dataValidation>
  </dataValidations>
  <hyperlinks>
    <hyperlink ref="V4" r:id="rId1" display="www.google.com"/>
  </hyperlinks>
  <pageMargins left="0.75" right="0.75" top="1" bottom="1" header="0.5" footer="0.5"/>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BE35743A7197174D957C879B2785F7B6" ma:contentTypeVersion="2" ma:contentTypeDescription="Create a new document." ma:contentTypeScope="" ma:versionID="481b69551350b6eab543f01b971a557c">
  <xsd:schema xmlns:xsd="http://www.w3.org/2001/XMLSchema" xmlns:xs="http://www.w3.org/2001/XMLSchema" xmlns:p="http://schemas.microsoft.com/office/2006/metadata/properties" xmlns:ns2="9ccf5c16-353a-4dd8-898d-4e1da0a009a6" targetNamespace="http://schemas.microsoft.com/office/2006/metadata/properties" ma:root="true" ma:fieldsID="792c36b5fd6035ad7e21340ee6a9f28d" ns2:_="">
    <xsd:import namespace="9ccf5c16-353a-4dd8-898d-4e1da0a009a6"/>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ccf5c16-353a-4dd8-898d-4e1da0a009a6"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F85A120-B64F-4DE5-B58C-CA7DD23940F6}">
  <ds:schemaRefs>
    <ds:schemaRef ds:uri="http://schemas.openxmlformats.org/package/2006/metadata/core-properties"/>
    <ds:schemaRef ds:uri="http://schemas.microsoft.com/office/infopath/2007/PartnerControls"/>
    <ds:schemaRef ds:uri="http://purl.org/dc/terms/"/>
    <ds:schemaRef ds:uri="http://schemas.microsoft.com/office/2006/metadata/properties"/>
    <ds:schemaRef ds:uri="http://schemas.microsoft.com/office/2006/documentManagement/types"/>
    <ds:schemaRef ds:uri="http://purl.org/dc/elements/1.1/"/>
    <ds:schemaRef ds:uri="9ccf5c16-353a-4dd8-898d-4e1da0a009a6"/>
    <ds:schemaRef ds:uri="http://www.w3.org/XML/1998/namespace"/>
    <ds:schemaRef ds:uri="http://purl.org/dc/dcmitype/"/>
  </ds:schemaRefs>
</ds:datastoreItem>
</file>

<file path=customXml/itemProps2.xml><?xml version="1.0" encoding="utf-8"?>
<ds:datastoreItem xmlns:ds="http://schemas.openxmlformats.org/officeDocument/2006/customXml" ds:itemID="{54B76B50-C37D-473C-A872-D1E1284232E3}">
  <ds:schemaRefs>
    <ds:schemaRef ds:uri="http://schemas.microsoft.com/sharepoint/v3/contenttype/forms"/>
  </ds:schemaRefs>
</ds:datastoreItem>
</file>

<file path=customXml/itemProps3.xml><?xml version="1.0" encoding="utf-8"?>
<ds:datastoreItem xmlns:ds="http://schemas.openxmlformats.org/officeDocument/2006/customXml" ds:itemID="{8B94E99F-B75B-433E-9D9A-5B00FF2D543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ccf5c16-353a-4dd8-898d-4e1da0a009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vt:i4>
      </vt:variant>
    </vt:vector>
  </HeadingPairs>
  <TitlesOfParts>
    <vt:vector size="24" baseType="lpstr">
      <vt:lpstr>Arweiniad</vt:lpstr>
      <vt:lpstr>Trosolwg</vt:lpstr>
      <vt:lpstr>Cymraeg</vt:lpstr>
      <vt:lpstr>Saesneg</vt:lpstr>
      <vt:lpstr>Mathemateg</vt:lpstr>
      <vt:lpstr>Gwyddoniaeth</vt:lpstr>
      <vt:lpstr>Hanes</vt:lpstr>
      <vt:lpstr>Daearyddiaeth</vt:lpstr>
      <vt:lpstr>Addysg Grefyddol</vt:lpstr>
      <vt:lpstr>Dylunio Technoleg</vt:lpstr>
      <vt:lpstr>Celf</vt:lpstr>
      <vt:lpstr>Cerddoriaeth</vt:lpstr>
      <vt:lpstr>Drama</vt:lpstr>
      <vt:lpstr>Ieithoedd Modern</vt:lpstr>
      <vt:lpstr>Addysg Gorfforol</vt:lpstr>
      <vt:lpstr>TGCh</vt:lpstr>
      <vt:lpstr>Bagloriaeth Cymru</vt:lpstr>
      <vt:lpstr>Pwnc Arall 1</vt:lpstr>
      <vt:lpstr>Pwnc Arall 2</vt:lpstr>
      <vt:lpstr>Pwnc Arall 3</vt:lpstr>
      <vt:lpstr>DCFC</vt:lpstr>
      <vt:lpstr>DCFE</vt:lpstr>
      <vt:lpstr>Refs</vt:lpstr>
      <vt:lpstr>Trosolwg!Print_Area</vt:lpstr>
    </vt:vector>
  </TitlesOfParts>
  <LinksUpToDate>false</LinksUpToDate>
  <SharedDoc>false</SharedDoc>
  <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Jones</dc:creator>
  <cp:lastModifiedBy>Admin</cp:lastModifiedBy>
  <cp:revision/>
  <dcterms:created xsi:type="dcterms:W3CDTF">2016-10-20T09:45:27Z</dcterms:created>
  <dcterms:modified xsi:type="dcterms:W3CDTF">2017-10-12T16:13:06Z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0x010100BE35743A7197174D957C879B2785F7B6</vt:lpwstr>
  </property>
  <property fmtid="{D5CDD505-2E9C-101B-9397-08002B2CF9AE}" pid="3" name="Objective-Id">
    <vt:lpwstr>A17003449</vt:lpwstr>
  </property>
  <property fmtid="{D5CDD505-2E9C-101B-9397-08002B2CF9AE}" pid="4" name="Objective-Title">
    <vt:lpwstr>DCF Secondary mapping tool (e) final for upload - inc additional amends 19.07.17</vt:lpwstr>
  </property>
  <property fmtid="{D5CDD505-2E9C-101B-9397-08002B2CF9AE}" pid="5" name="Objective-Comment">
    <vt:lpwstr/>
  </property>
  <property fmtid="{D5CDD505-2E9C-101B-9397-08002B2CF9AE}" pid="6" name="Objective-CreationStamp">
    <vt:filetime>2017-02-20T15:45:51Z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2017-08-11T12:18:51Z</vt:filetime>
  </property>
  <property fmtid="{D5CDD505-2E9C-101B-9397-08002B2CF9AE}" pid="10" name="Objective-ModificationStamp">
    <vt:filetime>2017-08-11T12:18:51Z</vt:filetime>
  </property>
  <property fmtid="{D5CDD505-2E9C-101B-9397-08002B2CF9AE}" pid="11" name="Objective-Owner">
    <vt:lpwstr>Davies, Nia - (EPS - Digital and Strategic Comms)</vt:lpwstr>
  </property>
  <property fmtid="{D5CDD505-2E9C-101B-9397-08002B2CF9AE}" pid="12" name="Objective-Path">
    <vt:lpwstr>Objective Global Folder:Business File Plan:Education &amp; Public Services (EPS) - Operations Directorate:1 - Save:6. EPS Digital &amp; Strategic Communications:Strategic Communications &amp; Marketing - Education &amp; Welsh Language:Education Web and publications:Publi</vt:lpwstr>
  </property>
  <property fmtid="{D5CDD505-2E9C-101B-9397-08002B2CF9AE}" pid="13" name="Objective-Parent">
    <vt:lpwstr>DCF curriculum mapping tool</vt:lpwstr>
  </property>
  <property fmtid="{D5CDD505-2E9C-101B-9397-08002B2CF9AE}" pid="14" name="Objective-State">
    <vt:lpwstr>Published</vt:lpwstr>
  </property>
  <property fmtid="{D5CDD505-2E9C-101B-9397-08002B2CF9AE}" pid="15" name="Objective-Version">
    <vt:lpwstr>19.0</vt:lpwstr>
  </property>
  <property fmtid="{D5CDD505-2E9C-101B-9397-08002B2CF9AE}" pid="16" name="Objective-VersionNumber">
    <vt:r8>20</vt:r8>
  </property>
  <property fmtid="{D5CDD505-2E9C-101B-9397-08002B2CF9AE}" pid="17" name="Objective-VersionComment">
    <vt:lpwstr/>
  </property>
  <property fmtid="{D5CDD505-2E9C-101B-9397-08002B2CF9AE}" pid="18" name="Objective-FileNumber">
    <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2017-02-19T23:00:00Z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ies>
</file>